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米麦改良協会\R5年度\ﾎﾟｽﾀｰ・ﾊﾟﾝﾌﾚｯﾄ・ﾁﾗｼ・HP\HP\"/>
    </mc:Choice>
  </mc:AlternateContent>
  <bookViews>
    <workbookView xWindow="0" yWindow="0" windowWidth="20490" windowHeight="7680"/>
  </bookViews>
  <sheets>
    <sheet name="全体" sheetId="2" r:id="rId1"/>
  </sheets>
  <definedNames>
    <definedName name="_xlnm.Print_Area" localSheetId="0">全体!$A$1:$R$31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2" l="1"/>
  <c r="N6" i="2"/>
  <c r="N7" i="2"/>
  <c r="N8" i="2"/>
  <c r="E9" i="2"/>
  <c r="G9" i="2"/>
  <c r="G26" i="2" s="1"/>
  <c r="N9" i="2"/>
  <c r="N10" i="2"/>
  <c r="N11" i="2"/>
  <c r="N12" i="2"/>
  <c r="E13" i="2"/>
  <c r="E25" i="2" s="1"/>
  <c r="N13" i="2"/>
  <c r="N14" i="2"/>
  <c r="N15" i="2"/>
  <c r="N16" i="2"/>
  <c r="G17" i="2"/>
  <c r="K17" i="2"/>
  <c r="M17" i="2"/>
  <c r="N17" i="2" s="1"/>
  <c r="N24" i="2" s="1"/>
  <c r="O17" i="2"/>
  <c r="O24" i="2" s="1"/>
  <c r="Q17" i="2"/>
  <c r="Q24" i="2" s="1"/>
  <c r="N18" i="2"/>
  <c r="N19" i="2"/>
  <c r="N20" i="2"/>
  <c r="N21" i="2"/>
  <c r="N22" i="2"/>
  <c r="E23" i="2"/>
  <c r="G23" i="2"/>
  <c r="K23" i="2"/>
  <c r="M23" i="2"/>
  <c r="N23" i="2" s="1"/>
  <c r="O23" i="2"/>
  <c r="Q23" i="2"/>
  <c r="G25" i="2"/>
  <c r="K25" i="2"/>
  <c r="M25" i="2"/>
  <c r="N25" i="2" s="1"/>
  <c r="O25" i="2"/>
  <c r="P25" i="2" s="1"/>
  <c r="Q25" i="2"/>
  <c r="K26" i="2"/>
  <c r="M26" i="2"/>
  <c r="N26" i="2" s="1"/>
  <c r="O26" i="2"/>
  <c r="Q26" i="2"/>
  <c r="G27" i="2"/>
  <c r="K27" i="2"/>
  <c r="M27" i="2"/>
  <c r="N27" i="2"/>
  <c r="O27" i="2"/>
  <c r="P27" i="2" s="1"/>
  <c r="Q27" i="2"/>
  <c r="R27" i="2" l="1"/>
  <c r="R11" i="2"/>
  <c r="R13" i="2"/>
  <c r="R18" i="2"/>
  <c r="R8" i="2"/>
  <c r="R15" i="2"/>
  <c r="R20" i="2"/>
  <c r="R21" i="2"/>
  <c r="R10" i="2"/>
  <c r="R26" i="2"/>
  <c r="P19" i="2"/>
  <c r="P11" i="2"/>
  <c r="P6" i="2"/>
  <c r="K24" i="2"/>
  <c r="L26" i="2" s="1"/>
  <c r="G24" i="2"/>
  <c r="H24" i="2" s="1"/>
  <c r="R25" i="2"/>
  <c r="E17" i="2"/>
  <c r="E24" i="2" s="1"/>
  <c r="P23" i="2"/>
  <c r="P26" i="2"/>
  <c r="P17" i="2"/>
  <c r="P24" i="2" s="1"/>
  <c r="H25" i="2"/>
  <c r="H26" i="2"/>
  <c r="F27" i="2"/>
  <c r="F26" i="2"/>
  <c r="H5" i="2"/>
  <c r="H21" i="2"/>
  <c r="H12" i="2"/>
  <c r="H14" i="2"/>
  <c r="H27" i="2"/>
  <c r="H17" i="2"/>
  <c r="H11" i="2"/>
  <c r="H20" i="2"/>
  <c r="H16" i="2"/>
  <c r="H8" i="2"/>
  <c r="H23" i="2"/>
  <c r="H18" i="2"/>
  <c r="H6" i="2"/>
  <c r="H15" i="2"/>
  <c r="H19" i="2"/>
  <c r="H7" i="2"/>
  <c r="H9" i="2"/>
  <c r="L5" i="2"/>
  <c r="L22" i="2"/>
  <c r="L21" i="2"/>
  <c r="L24" i="2"/>
  <c r="L12" i="2"/>
  <c r="L14" i="2"/>
  <c r="L27" i="2"/>
  <c r="L18" i="2"/>
  <c r="L25" i="2"/>
  <c r="L20" i="2"/>
  <c r="L13" i="2"/>
  <c r="L6" i="2"/>
  <c r="L11" i="2"/>
  <c r="L19" i="2"/>
  <c r="L7" i="2"/>
  <c r="L9" i="2"/>
  <c r="P21" i="2"/>
  <c r="P13" i="2"/>
  <c r="L17" i="2"/>
  <c r="P15" i="2"/>
  <c r="R6" i="2"/>
  <c r="P18" i="2"/>
  <c r="P10" i="2"/>
  <c r="P8" i="2"/>
  <c r="R14" i="2"/>
  <c r="R12" i="2"/>
  <c r="P14" i="2"/>
  <c r="P12" i="2"/>
  <c r="R5" i="2"/>
  <c r="P22" i="2"/>
  <c r="R17" i="2"/>
  <c r="R16" i="2"/>
  <c r="P5" i="2"/>
  <c r="R22" i="2"/>
  <c r="P16" i="2"/>
  <c r="R9" i="2"/>
  <c r="R7" i="2"/>
  <c r="P20" i="2"/>
  <c r="R23" i="2"/>
  <c r="R19" i="2"/>
  <c r="P9" i="2"/>
  <c r="P7" i="2"/>
  <c r="H10" i="2" l="1"/>
  <c r="H22" i="2"/>
  <c r="L10" i="2"/>
  <c r="L15" i="2"/>
  <c r="H13" i="2"/>
  <c r="L23" i="2"/>
  <c r="L8" i="2"/>
  <c r="L16" i="2"/>
  <c r="R24" i="2"/>
</calcChain>
</file>

<file path=xl/comments1.xml><?xml version="1.0" encoding="utf-8"?>
<comments xmlns="http://schemas.openxmlformats.org/spreadsheetml/2006/main">
  <authors>
    <author>作成者</author>
  </authors>
  <commentList>
    <comment ref="F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つくばSD２　 180ha
ﾐﾙｷｰｸｲｰﾝ　307ha
あきだわら　　231ha
ゆうだい２１　144ha</t>
        </r>
      </text>
    </comment>
    <comment ref="H13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つくばＳＤ２：250ha
ﾐﾙｷｸｲｰﾝ：309ha
あきだわら：292ha
ゆうだい21：233ha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J13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つくばＳＤ２：250ha
ﾐﾙｷｸｲｰﾝ：309ha
あきだわら：292ha
ゆうだい21：233ha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L13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つくばＳＤ２：ha
ﾐﾙｷｸｲｰﾝ：ha
あきだわら：ha
ゆうだい21：ha</t>
        </r>
      </text>
    </comment>
    <comment ref="M13" authorId="0" shapeId="0">
      <text>
        <r>
          <rPr>
            <sz val="9"/>
            <color indexed="81"/>
            <rFont val="MS P ゴシック"/>
            <family val="3"/>
            <charset val="128"/>
          </rPr>
          <t>合計を36,300haにするため、調整</t>
        </r>
      </text>
    </comment>
    <comment ref="N13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＜種子供給量＞
つくばSD2号：不明（砺波で種子生産し、種子協会通さず流通）
ﾐﾙｷｸｲｰﾝ：316ha
あきだわら：474ha
ゆうだい21：187ha
＜米対資料＞
つくばSD2号：720+αha
ﾐﾙｷｸｲｰﾝ：333ha
あきだわら：ha
ゆうだい21：364ha</t>
        </r>
      </text>
    </comment>
    <comment ref="O13" authorId="0" shapeId="0">
      <text>
        <r>
          <rPr>
            <sz val="9"/>
            <color indexed="81"/>
            <rFont val="MS P ゴシック"/>
            <family val="3"/>
            <charset val="128"/>
          </rPr>
          <t>合計を35,500haにするため、調整</t>
        </r>
      </text>
    </comment>
    <comment ref="P13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＜種子供給量＞
つくばSD2号：不明（砺波で種子生産し、種子協会通さず流通）
ﾐﾙｷｸｲｰﾝ：316ha
あきだわら：474ha
ゆうだい21：187ha
＜米対資料＞
つくばSD2号：760+α
ﾐﾙｷｸｲｰﾝ：333ha
あきだわら：ha
ゆうだい21：378ha+α
やまだわら：331ha+α</t>
        </r>
      </text>
    </comment>
    <comment ref="Q13" authorId="0" shapeId="0">
      <text>
        <r>
          <rPr>
            <sz val="9"/>
            <color indexed="81"/>
            <rFont val="MS P ゴシック"/>
            <family val="3"/>
            <charset val="128"/>
          </rPr>
          <t>合計を35,500haにするため、調整</t>
        </r>
      </text>
    </comment>
    <comment ref="R13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＜種子供給量＞
つくばSD2号：不明（砺波で種子生産し、種子協会通さず流通）
ﾐﾙｷｸｲｰﾝ：316ha
あきだわら：474ha
ゆうだい21：187ha
＜米対資料＞
つくばSD2号：760+α
ﾐﾙｷｸｲｰﾝ：333ha
あきだわら：ha
ゆうだい21：378ha+α
やまだわら：331ha+α</t>
        </r>
      </text>
    </comment>
  </commentList>
</comments>
</file>

<file path=xl/sharedStrings.xml><?xml version="1.0" encoding="utf-8"?>
<sst xmlns="http://schemas.openxmlformats.org/spreadsheetml/2006/main" count="71" uniqueCount="45">
  <si>
    <t>水稲品種別作付面積の推移</t>
    <rPh sb="0" eb="2">
      <t>スイトウ</t>
    </rPh>
    <rPh sb="2" eb="5">
      <t>ヒンシュベツ</t>
    </rPh>
    <rPh sb="5" eb="7">
      <t>サクヅケ</t>
    </rPh>
    <rPh sb="7" eb="9">
      <t>メンセキ</t>
    </rPh>
    <rPh sb="10" eb="12">
      <t>スイイ</t>
    </rPh>
    <phoneticPr fontId="4"/>
  </si>
  <si>
    <t>（単位：ha、％）　</t>
    <phoneticPr fontId="5"/>
  </si>
  <si>
    <t>区   分 
品種名</t>
    <phoneticPr fontId="4"/>
  </si>
  <si>
    <t>早中晩
の別</t>
    <rPh sb="0" eb="1">
      <t>ソウ</t>
    </rPh>
    <rPh sb="1" eb="2">
      <t>チュウ</t>
    </rPh>
    <rPh sb="2" eb="3">
      <t>バン</t>
    </rPh>
    <rPh sb="5" eb="6">
      <t>ベツ</t>
    </rPh>
    <phoneticPr fontId="4"/>
  </si>
  <si>
    <t xml:space="preserve"> 平成２９年産</t>
    <phoneticPr fontId="4"/>
  </si>
  <si>
    <t xml:space="preserve"> 平成３０年産</t>
    <phoneticPr fontId="4"/>
  </si>
  <si>
    <t xml:space="preserve"> 令和元年産</t>
    <rPh sb="1" eb="3">
      <t>レイワ</t>
    </rPh>
    <rPh sb="3" eb="4">
      <t>モト</t>
    </rPh>
    <rPh sb="4" eb="6">
      <t>ネンサン</t>
    </rPh>
    <phoneticPr fontId="4"/>
  </si>
  <si>
    <t xml:space="preserve"> 令和２年産</t>
    <rPh sb="1" eb="3">
      <t>レイワ</t>
    </rPh>
    <rPh sb="4" eb="6">
      <t>ネンサン</t>
    </rPh>
    <phoneticPr fontId="4"/>
  </si>
  <si>
    <t>作付面積</t>
    <phoneticPr fontId="4"/>
  </si>
  <si>
    <t>作付割合</t>
    <phoneticPr fontId="4"/>
  </si>
  <si>
    <t>うるち米</t>
    <phoneticPr fontId="4"/>
  </si>
  <si>
    <t xml:space="preserve"> ハナエチゼン</t>
    <phoneticPr fontId="4"/>
  </si>
  <si>
    <t>早</t>
    <rPh sb="0" eb="1">
      <t>ソウ</t>
    </rPh>
    <phoneticPr fontId="4"/>
  </si>
  <si>
    <t xml:space="preserve"> てんたかく</t>
    <phoneticPr fontId="4"/>
  </si>
  <si>
    <t xml:space="preserve"> フクヒカリ</t>
  </si>
  <si>
    <t xml:space="preserve"> ひとめぼれ</t>
    <phoneticPr fontId="4"/>
  </si>
  <si>
    <t xml:space="preserve"> コシヒカリ</t>
  </si>
  <si>
    <t>中</t>
    <rPh sb="0" eb="1">
      <t>チュウ</t>
    </rPh>
    <phoneticPr fontId="4"/>
  </si>
  <si>
    <t xml:space="preserve"> 富富富</t>
    <rPh sb="1" eb="4">
      <t>フフフ</t>
    </rPh>
    <phoneticPr fontId="4"/>
  </si>
  <si>
    <t xml:space="preserve"> てんこもり</t>
    <phoneticPr fontId="4"/>
  </si>
  <si>
    <t>晩</t>
    <rPh sb="0" eb="1">
      <t>バン</t>
    </rPh>
    <phoneticPr fontId="4"/>
  </si>
  <si>
    <t xml:space="preserve"> 日本晴</t>
  </si>
  <si>
    <t xml:space="preserve"> その他</t>
  </si>
  <si>
    <t>酒米</t>
    <phoneticPr fontId="4"/>
  </si>
  <si>
    <t xml:space="preserve"> 富の香</t>
    <rPh sb="1" eb="2">
      <t>トミ</t>
    </rPh>
    <rPh sb="3" eb="4">
      <t>カオ</t>
    </rPh>
    <phoneticPr fontId="4"/>
  </si>
  <si>
    <t xml:space="preserve"> 雄山錦</t>
  </si>
  <si>
    <t xml:space="preserve"> 五百万石等</t>
  </si>
  <si>
    <t>小 計</t>
    <phoneticPr fontId="4"/>
  </si>
  <si>
    <t>もち米</t>
    <phoneticPr fontId="4"/>
  </si>
  <si>
    <t xml:space="preserve"> とみちから</t>
  </si>
  <si>
    <t xml:space="preserve"> こがねもち</t>
  </si>
  <si>
    <t xml:space="preserve"> らいちょうもち</t>
  </si>
  <si>
    <t xml:space="preserve"> 新大正糯</t>
  </si>
  <si>
    <t xml:space="preserve"> 　小 計</t>
    <phoneticPr fontId="4"/>
  </si>
  <si>
    <t>合 計</t>
    <phoneticPr fontId="4"/>
  </si>
  <si>
    <t>早 生</t>
    <phoneticPr fontId="4"/>
  </si>
  <si>
    <t>中 生</t>
    <phoneticPr fontId="4"/>
  </si>
  <si>
    <t>晩 生</t>
    <phoneticPr fontId="4"/>
  </si>
  <si>
    <t>※農水省公表の水稲作付面積及び全農とやま種子供給量等から推定。</t>
    <rPh sb="1" eb="4">
      <t>ノウスイショウ</t>
    </rPh>
    <rPh sb="15" eb="17">
      <t>ゼンノウ</t>
    </rPh>
    <rPh sb="20" eb="22">
      <t>シュシ</t>
    </rPh>
    <rPh sb="22" eb="25">
      <t>キョウキュウリョウ</t>
    </rPh>
    <rPh sb="28" eb="30">
      <t>スイテイ</t>
    </rPh>
    <phoneticPr fontId="4"/>
  </si>
  <si>
    <t>※直播栽培のコシヒカリは、晩生としてカウントしてある。　　　</t>
    <phoneticPr fontId="4"/>
  </si>
  <si>
    <t xml:space="preserve"> 令和３年産</t>
    <rPh sb="1" eb="3">
      <t>レイワ</t>
    </rPh>
    <rPh sb="4" eb="6">
      <t>ネンサン</t>
    </rPh>
    <phoneticPr fontId="4"/>
  </si>
  <si>
    <t xml:space="preserve"> 令和４年産</t>
    <rPh sb="1" eb="3">
      <t>レイワ</t>
    </rPh>
    <rPh sb="4" eb="6">
      <t>ネンサン</t>
    </rPh>
    <phoneticPr fontId="4"/>
  </si>
  <si>
    <t>晩</t>
    <rPh sb="0" eb="1">
      <t>バン</t>
    </rPh>
    <phoneticPr fontId="5"/>
  </si>
  <si>
    <t xml:space="preserve"> 令和５年産</t>
    <rPh sb="1" eb="3">
      <t>レイワ</t>
    </rPh>
    <rPh sb="4" eb="6">
      <t>ネンサン</t>
    </rPh>
    <phoneticPr fontId="4"/>
  </si>
  <si>
    <t>令和５年８月末日現在</t>
    <rPh sb="0" eb="2">
      <t>レイワ</t>
    </rPh>
    <rPh sb="3" eb="4">
      <t>ネン</t>
    </rPh>
    <rPh sb="6" eb="7">
      <t>マツ</t>
    </rPh>
    <rPh sb="8" eb="10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</si>
</sst>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[Red]\-#,##0.0"/>
    <numFmt numFmtId="178" formatCode="0.0%"/>
  </numFmts>
  <fonts count="1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0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Font="1"/>
    <xf numFmtId="0" fontId="1" fillId="0" borderId="0" xfId="1" applyFont="1" applyAlignment="1">
      <alignment horizontal="right"/>
    </xf>
    <xf numFmtId="0" fontId="1" fillId="0" borderId="0" xfId="1" applyFont="1" applyAlignment="1">
      <alignment vertical="center"/>
    </xf>
    <xf numFmtId="0" fontId="1" fillId="0" borderId="2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9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vertical="center"/>
    </xf>
    <xf numFmtId="0" fontId="1" fillId="0" borderId="3" xfId="1" applyFont="1" applyFill="1" applyBorder="1" applyAlignment="1">
      <alignment horizontal="center" vertical="center" wrapText="1"/>
    </xf>
    <xf numFmtId="176" fontId="1" fillId="0" borderId="15" xfId="1" applyNumberFormat="1" applyFont="1" applyFill="1" applyBorder="1" applyAlignment="1">
      <alignment vertical="center"/>
    </xf>
    <xf numFmtId="38" fontId="1" fillId="0" borderId="14" xfId="2" applyNumberFormat="1" applyFont="1" applyFill="1" applyBorder="1" applyAlignment="1">
      <alignment vertical="center"/>
    </xf>
    <xf numFmtId="0" fontId="1" fillId="0" borderId="17" xfId="1" applyFont="1" applyFill="1" applyBorder="1" applyAlignment="1">
      <alignment vertical="center"/>
    </xf>
    <xf numFmtId="38" fontId="1" fillId="0" borderId="19" xfId="2" applyFont="1" applyFill="1" applyBorder="1" applyAlignment="1">
      <alignment vertical="center"/>
    </xf>
    <xf numFmtId="176" fontId="1" fillId="0" borderId="20" xfId="1" applyNumberFormat="1" applyFont="1" applyFill="1" applyBorder="1" applyAlignment="1">
      <alignment vertical="center"/>
    </xf>
    <xf numFmtId="38" fontId="1" fillId="0" borderId="19" xfId="2" applyNumberFormat="1" applyFont="1" applyFill="1" applyBorder="1" applyAlignment="1">
      <alignment vertical="center"/>
    </xf>
    <xf numFmtId="0" fontId="1" fillId="0" borderId="21" xfId="1" applyFont="1" applyFill="1" applyBorder="1" applyAlignment="1">
      <alignment vertical="center"/>
    </xf>
    <xf numFmtId="176" fontId="1" fillId="0" borderId="8" xfId="1" applyNumberFormat="1" applyFont="1" applyFill="1" applyBorder="1" applyAlignment="1">
      <alignment vertical="center"/>
    </xf>
    <xf numFmtId="38" fontId="1" fillId="0" borderId="7" xfId="2" applyNumberFormat="1" applyFont="1" applyFill="1" applyBorder="1" applyAlignment="1">
      <alignment vertical="center"/>
    </xf>
    <xf numFmtId="0" fontId="1" fillId="0" borderId="24" xfId="1" applyFont="1" applyFill="1" applyBorder="1" applyAlignment="1">
      <alignment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176" fontId="1" fillId="0" borderId="13" xfId="1" applyNumberFormat="1" applyFont="1" applyFill="1" applyBorder="1" applyAlignment="1">
      <alignment vertical="center"/>
    </xf>
    <xf numFmtId="38" fontId="1" fillId="0" borderId="12" xfId="2" applyNumberFormat="1" applyFont="1" applyFill="1" applyBorder="1" applyAlignment="1">
      <alignment vertical="center"/>
    </xf>
    <xf numFmtId="0" fontId="1" fillId="0" borderId="25" xfId="1" applyFont="1" applyFill="1" applyBorder="1" applyAlignment="1">
      <alignment horizontal="center" vertical="center"/>
    </xf>
    <xf numFmtId="176" fontId="1" fillId="0" borderId="26" xfId="1" applyNumberFormat="1" applyFont="1" applyFill="1" applyBorder="1" applyAlignment="1">
      <alignment vertical="center"/>
    </xf>
    <xf numFmtId="38" fontId="1" fillId="0" borderId="9" xfId="2" applyNumberFormat="1" applyFont="1" applyFill="1" applyBorder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38" fontId="1" fillId="0" borderId="29" xfId="2" applyFont="1" applyFill="1" applyBorder="1" applyAlignment="1">
      <alignment vertical="center"/>
    </xf>
    <xf numFmtId="176" fontId="1" fillId="0" borderId="22" xfId="1" applyNumberFormat="1" applyFont="1" applyFill="1" applyBorder="1" applyAlignment="1">
      <alignment vertical="center"/>
    </xf>
    <xf numFmtId="176" fontId="1" fillId="0" borderId="28" xfId="2" applyNumberFormat="1" applyFont="1" applyFill="1" applyBorder="1" applyAlignment="1">
      <alignment vertical="center"/>
    </xf>
    <xf numFmtId="0" fontId="1" fillId="0" borderId="23" xfId="1" applyFont="1" applyFill="1" applyBorder="1" applyAlignment="1">
      <alignment vertical="center"/>
    </xf>
    <xf numFmtId="0" fontId="1" fillId="0" borderId="3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33" xfId="1" applyFont="1" applyFill="1" applyBorder="1" applyAlignment="1">
      <alignment horizontal="center" vertical="center"/>
    </xf>
    <xf numFmtId="176" fontId="1" fillId="0" borderId="35" xfId="1" applyNumberFormat="1" applyFont="1" applyFill="1" applyBorder="1" applyAlignment="1">
      <alignment vertical="center"/>
    </xf>
    <xf numFmtId="38" fontId="1" fillId="0" borderId="34" xfId="2" applyNumberFormat="1" applyFont="1" applyFill="1" applyBorder="1" applyAlignment="1">
      <alignment vertical="center"/>
    </xf>
    <xf numFmtId="0" fontId="1" fillId="0" borderId="37" xfId="1" applyFont="1" applyFill="1" applyBorder="1" applyAlignment="1">
      <alignment horizontal="center" vertical="center"/>
    </xf>
    <xf numFmtId="3" fontId="1" fillId="0" borderId="14" xfId="1" applyNumberFormat="1" applyFont="1" applyFill="1" applyBorder="1" applyAlignment="1">
      <alignment vertical="center"/>
    </xf>
    <xf numFmtId="177" fontId="1" fillId="0" borderId="15" xfId="2" applyNumberFormat="1" applyFont="1" applyFill="1" applyBorder="1" applyAlignment="1">
      <alignment vertical="center"/>
    </xf>
    <xf numFmtId="0" fontId="1" fillId="0" borderId="38" xfId="1" applyFont="1" applyFill="1" applyBorder="1" applyAlignment="1">
      <alignment horizontal="center" vertical="center"/>
    </xf>
    <xf numFmtId="3" fontId="1" fillId="0" borderId="19" xfId="1" applyNumberFormat="1" applyFont="1" applyFill="1" applyBorder="1" applyAlignment="1">
      <alignment vertical="center"/>
    </xf>
    <xf numFmtId="177" fontId="1" fillId="0" borderId="20" xfId="2" applyNumberFormat="1" applyFont="1" applyFill="1" applyBorder="1" applyAlignment="1">
      <alignment vertical="center"/>
    </xf>
    <xf numFmtId="0" fontId="1" fillId="0" borderId="39" xfId="1" applyFont="1" applyFill="1" applyBorder="1" applyAlignment="1">
      <alignment horizontal="center" vertical="center"/>
    </xf>
    <xf numFmtId="3" fontId="1" fillId="0" borderId="9" xfId="1" applyNumberFormat="1" applyFont="1" applyFill="1" applyBorder="1" applyAlignment="1">
      <alignment vertical="center"/>
    </xf>
    <xf numFmtId="177" fontId="1" fillId="0" borderId="26" xfId="2" applyNumberFormat="1" applyFont="1" applyFill="1" applyBorder="1" applyAlignment="1">
      <alignment vertical="center"/>
    </xf>
    <xf numFmtId="3" fontId="1" fillId="0" borderId="0" xfId="1" applyNumberFormat="1" applyFont="1"/>
    <xf numFmtId="0" fontId="1" fillId="0" borderId="0" xfId="1"/>
    <xf numFmtId="0" fontId="6" fillId="0" borderId="0" xfId="1" applyFont="1" applyAlignment="1">
      <alignment horizontal="right" vertical="center"/>
    </xf>
    <xf numFmtId="38" fontId="0" fillId="0" borderId="0" xfId="2" applyFont="1" applyBorder="1" applyAlignment="1">
      <alignment horizontal="center" vertical="center"/>
    </xf>
    <xf numFmtId="0" fontId="1" fillId="0" borderId="18" xfId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3" fontId="0" fillId="0" borderId="0" xfId="0" applyNumberFormat="1">
      <alignment vertical="center"/>
    </xf>
    <xf numFmtId="38" fontId="0" fillId="0" borderId="0" xfId="0" applyNumberFormat="1">
      <alignment vertical="center"/>
    </xf>
    <xf numFmtId="178" fontId="1" fillId="0" borderId="0" xfId="3" applyNumberFormat="1" applyFont="1" applyAlignment="1"/>
    <xf numFmtId="177" fontId="1" fillId="0" borderId="0" xfId="2" applyNumberFormat="1" applyFont="1"/>
    <xf numFmtId="0" fontId="1" fillId="0" borderId="0" xfId="1" applyFont="1" applyAlignment="1">
      <alignment horizontal="center"/>
    </xf>
    <xf numFmtId="0" fontId="1" fillId="0" borderId="3" xfId="1" applyFont="1" applyFill="1" applyBorder="1" applyAlignment="1">
      <alignment horizontal="center" vertical="center" shrinkToFit="1"/>
    </xf>
    <xf numFmtId="0" fontId="1" fillId="0" borderId="4" xfId="1" applyFont="1" applyFill="1" applyBorder="1" applyAlignment="1">
      <alignment horizontal="center" vertical="center" shrinkToFit="1"/>
    </xf>
    <xf numFmtId="0" fontId="1" fillId="0" borderId="5" xfId="1" applyFont="1" applyFill="1" applyBorder="1" applyAlignment="1">
      <alignment horizontal="center" vertical="center" textRotation="255"/>
    </xf>
    <xf numFmtId="0" fontId="1" fillId="0" borderId="16" xfId="1" applyFont="1" applyFill="1" applyBorder="1" applyAlignment="1">
      <alignment horizontal="center" vertical="center" textRotation="255"/>
    </xf>
    <xf numFmtId="0" fontId="1" fillId="0" borderId="23" xfId="1" applyFont="1" applyFill="1" applyBorder="1" applyAlignment="1">
      <alignment horizontal="center" vertical="center" textRotation="255"/>
    </xf>
    <xf numFmtId="0" fontId="1" fillId="0" borderId="5" xfId="1" applyFont="1" applyFill="1" applyBorder="1" applyAlignment="1">
      <alignment vertical="center" textRotation="255"/>
    </xf>
    <xf numFmtId="0" fontId="1" fillId="0" borderId="16" xfId="1" applyFont="1" applyFill="1" applyBorder="1" applyAlignment="1">
      <alignment vertical="center" textRotation="255"/>
    </xf>
    <xf numFmtId="0" fontId="1" fillId="0" borderId="23" xfId="1" applyFont="1" applyFill="1" applyBorder="1" applyAlignment="1">
      <alignment vertical="center" textRotation="255"/>
    </xf>
    <xf numFmtId="0" fontId="1" fillId="0" borderId="27" xfId="1" applyFont="1" applyFill="1" applyBorder="1" applyAlignment="1">
      <alignment horizontal="center" vertical="center"/>
    </xf>
    <xf numFmtId="0" fontId="1" fillId="0" borderId="28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27" xfId="1" applyFont="1" applyFill="1" applyBorder="1" applyAlignment="1">
      <alignment vertical="center" textRotation="255"/>
    </xf>
    <xf numFmtId="0" fontId="1" fillId="0" borderId="2" xfId="1" applyFont="1" applyFill="1" applyBorder="1" applyAlignment="1">
      <alignment vertical="center" textRotation="255"/>
    </xf>
    <xf numFmtId="0" fontId="1" fillId="0" borderId="31" xfId="1" applyFont="1" applyFill="1" applyBorder="1" applyAlignment="1">
      <alignment horizontal="center" vertical="center"/>
    </xf>
    <xf numFmtId="0" fontId="1" fillId="0" borderId="32" xfId="1" applyFont="1" applyFill="1" applyBorder="1" applyAlignment="1">
      <alignment horizontal="center" vertical="center"/>
    </xf>
    <xf numFmtId="0" fontId="1" fillId="0" borderId="18" xfId="1" applyFont="1" applyFill="1" applyBorder="1" applyAlignment="1">
      <alignment horizontal="center" vertical="center"/>
    </xf>
    <xf numFmtId="0" fontId="1" fillId="0" borderId="36" xfId="1" applyFont="1" applyFill="1" applyBorder="1" applyAlignment="1">
      <alignment horizontal="center" vertical="center"/>
    </xf>
    <xf numFmtId="0" fontId="1" fillId="0" borderId="21" xfId="1" applyFont="1" applyFill="1" applyBorder="1" applyAlignment="1">
      <alignment horizontal="center" vertical="center"/>
    </xf>
    <xf numFmtId="0" fontId="1" fillId="0" borderId="24" xfId="1" applyFont="1" applyFill="1" applyBorder="1" applyAlignment="1">
      <alignment horizontal="center" vertical="center"/>
    </xf>
  </cellXfs>
  <cellStyles count="4">
    <cellStyle name="パーセント" xfId="3" builtinId="5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22413</xdr:rowOff>
    </xdr:from>
    <xdr:to>
      <xdr:col>6</xdr:col>
      <xdr:colOff>11206</xdr:colOff>
      <xdr:row>9</xdr:row>
      <xdr:rowOff>235323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2743200" y="2165538"/>
          <a:ext cx="6869206" cy="212910"/>
        </a:xfrm>
        <a:prstGeom prst="line">
          <a:avLst/>
        </a:prstGeom>
        <a:ln>
          <a:solidFill>
            <a:schemeClr val="tx1">
              <a:lumMod val="85000"/>
              <a:lumOff val="1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tabSelected="1" view="pageBreakPreview" zoomScaleNormal="100" zoomScaleSheetLayoutView="100" workbookViewId="0">
      <selection activeCell="H7" sqref="H7"/>
    </sheetView>
  </sheetViews>
  <sheetFormatPr defaultColWidth="9" defaultRowHeight="18.75"/>
  <cols>
    <col min="1" max="1" width="4" style="48" customWidth="1"/>
    <col min="2" max="2" width="4.625" style="48" customWidth="1"/>
    <col min="3" max="3" width="13.125" style="48" bestFit="1" customWidth="1"/>
    <col min="4" max="4" width="7.5" style="48" bestFit="1" customWidth="1"/>
    <col min="5" max="18" width="10.125" style="48" customWidth="1"/>
    <col min="19" max="19" width="9" customWidth="1"/>
    <col min="20" max="20" width="8.625" customWidth="1"/>
    <col min="21" max="16384" width="9" style="48"/>
  </cols>
  <sheetData>
    <row r="1" spans="2:21" s="2" customFormat="1" ht="20.100000000000001" customHeight="1">
      <c r="B1" s="1" t="s">
        <v>0</v>
      </c>
      <c r="J1" s="3"/>
      <c r="L1" s="3"/>
      <c r="N1" s="3"/>
      <c r="P1" s="3"/>
      <c r="R1" s="3" t="s">
        <v>44</v>
      </c>
      <c r="S1"/>
      <c r="T1"/>
    </row>
    <row r="2" spans="2:21" s="2" customFormat="1" ht="20.100000000000001" customHeight="1">
      <c r="B2" s="1"/>
      <c r="C2" s="4"/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 t="s">
        <v>1</v>
      </c>
      <c r="S2"/>
      <c r="T2"/>
    </row>
    <row r="3" spans="2:21" s="2" customFormat="1" ht="39.75" customHeight="1">
      <c r="B3" s="68" t="s">
        <v>2</v>
      </c>
      <c r="C3" s="68"/>
      <c r="D3" s="5" t="s">
        <v>3</v>
      </c>
      <c r="E3" s="58" t="s">
        <v>4</v>
      </c>
      <c r="F3" s="59"/>
      <c r="G3" s="58" t="s">
        <v>5</v>
      </c>
      <c r="H3" s="59"/>
      <c r="I3" s="58" t="s">
        <v>6</v>
      </c>
      <c r="J3" s="59"/>
      <c r="K3" s="58" t="s">
        <v>7</v>
      </c>
      <c r="L3" s="59"/>
      <c r="M3" s="58" t="s">
        <v>40</v>
      </c>
      <c r="N3" s="59"/>
      <c r="O3" s="58" t="s">
        <v>41</v>
      </c>
      <c r="P3" s="59"/>
      <c r="Q3" s="58" t="s">
        <v>43</v>
      </c>
      <c r="R3" s="59"/>
      <c r="S3"/>
      <c r="T3"/>
      <c r="U3" s="57"/>
    </row>
    <row r="4" spans="2:21" s="2" customFormat="1" ht="20.100000000000001" customHeight="1">
      <c r="B4" s="69"/>
      <c r="C4" s="69"/>
      <c r="D4" s="6"/>
      <c r="E4" s="7" t="s">
        <v>8</v>
      </c>
      <c r="F4" s="8" t="s">
        <v>9</v>
      </c>
      <c r="G4" s="7" t="s">
        <v>8</v>
      </c>
      <c r="H4" s="8" t="s">
        <v>9</v>
      </c>
      <c r="I4" s="7" t="s">
        <v>8</v>
      </c>
      <c r="J4" s="8" t="s">
        <v>9</v>
      </c>
      <c r="K4" s="7" t="s">
        <v>8</v>
      </c>
      <c r="L4" s="8" t="s">
        <v>9</v>
      </c>
      <c r="M4" s="7" t="s">
        <v>8</v>
      </c>
      <c r="N4" s="8" t="s">
        <v>9</v>
      </c>
      <c r="O4" s="7" t="s">
        <v>8</v>
      </c>
      <c r="P4" s="8" t="s">
        <v>9</v>
      </c>
      <c r="Q4" s="7" t="s">
        <v>8</v>
      </c>
      <c r="R4" s="8" t="s">
        <v>9</v>
      </c>
      <c r="S4"/>
      <c r="T4"/>
    </row>
    <row r="5" spans="2:21" s="2" customFormat="1" ht="20.100000000000001" customHeight="1">
      <c r="B5" s="60" t="s">
        <v>10</v>
      </c>
      <c r="C5" s="9" t="s">
        <v>11</v>
      </c>
      <c r="D5" s="10" t="s">
        <v>12</v>
      </c>
      <c r="E5" s="12">
        <v>1</v>
      </c>
      <c r="F5" s="11">
        <v>0</v>
      </c>
      <c r="G5" s="12">
        <v>1</v>
      </c>
      <c r="H5" s="11">
        <f t="shared" ref="H5:H27" si="0">G5/$G$24*100</f>
        <v>2.6809651474530832E-3</v>
      </c>
      <c r="I5" s="12">
        <v>1</v>
      </c>
      <c r="J5" s="11">
        <v>2.6881720430107529E-3</v>
      </c>
      <c r="K5" s="12">
        <v>0</v>
      </c>
      <c r="L5" s="11">
        <f t="shared" ref="L5:L27" si="1">K5/$K$24*100</f>
        <v>0</v>
      </c>
      <c r="M5" s="12">
        <v>0</v>
      </c>
      <c r="N5" s="11">
        <f t="shared" ref="N5:N23" si="2">M5/$M$24*100</f>
        <v>0</v>
      </c>
      <c r="O5" s="12">
        <v>0</v>
      </c>
      <c r="P5" s="11">
        <f t="shared" ref="P5:P23" si="3">O5/$O$24*100</f>
        <v>0</v>
      </c>
      <c r="Q5" s="12">
        <v>0</v>
      </c>
      <c r="R5" s="11">
        <f t="shared" ref="R5:R23" si="4">Q5/$Q$24*100</f>
        <v>0</v>
      </c>
      <c r="S5"/>
      <c r="T5"/>
      <c r="U5" s="56"/>
    </row>
    <row r="6" spans="2:21" s="2" customFormat="1" ht="20.100000000000001" customHeight="1">
      <c r="B6" s="61"/>
      <c r="C6" s="13" t="s">
        <v>13</v>
      </c>
      <c r="D6" s="51" t="s">
        <v>12</v>
      </c>
      <c r="E6" s="16">
        <v>3900</v>
      </c>
      <c r="F6" s="15">
        <v>10.4</v>
      </c>
      <c r="G6" s="16">
        <v>4000</v>
      </c>
      <c r="H6" s="15">
        <f t="shared" si="0"/>
        <v>10.723860589812332</v>
      </c>
      <c r="I6" s="16">
        <v>4000</v>
      </c>
      <c r="J6" s="15">
        <v>10.75268817204301</v>
      </c>
      <c r="K6" s="16">
        <v>3900</v>
      </c>
      <c r="L6" s="15">
        <f t="shared" si="1"/>
        <v>10.512129380053908</v>
      </c>
      <c r="M6" s="16">
        <v>3900</v>
      </c>
      <c r="N6" s="15">
        <f t="shared" si="2"/>
        <v>10.743801652892563</v>
      </c>
      <c r="O6" s="16">
        <v>3800</v>
      </c>
      <c r="P6" s="15">
        <f t="shared" si="3"/>
        <v>10.704225352112676</v>
      </c>
      <c r="Q6" s="16">
        <v>3600</v>
      </c>
      <c r="R6" s="15">
        <f t="shared" si="4"/>
        <v>10.227272727272728</v>
      </c>
      <c r="S6"/>
      <c r="T6"/>
      <c r="U6" s="55"/>
    </row>
    <row r="7" spans="2:21" s="2" customFormat="1" ht="20.100000000000001" customHeight="1">
      <c r="B7" s="61"/>
      <c r="C7" s="17" t="s">
        <v>14</v>
      </c>
      <c r="D7" s="51" t="s">
        <v>12</v>
      </c>
      <c r="E7" s="16">
        <v>3</v>
      </c>
      <c r="F7" s="15">
        <v>0</v>
      </c>
      <c r="G7" s="16">
        <v>3</v>
      </c>
      <c r="H7" s="15">
        <f t="shared" si="0"/>
        <v>8.0428954423592495E-3</v>
      </c>
      <c r="I7" s="16">
        <v>3</v>
      </c>
      <c r="J7" s="15">
        <v>8.0645161290322578E-3</v>
      </c>
      <c r="K7" s="16">
        <v>3</v>
      </c>
      <c r="L7" s="15">
        <f t="shared" si="1"/>
        <v>8.0862533692722359E-3</v>
      </c>
      <c r="M7" s="16">
        <v>3</v>
      </c>
      <c r="N7" s="15">
        <f t="shared" si="2"/>
        <v>8.2644628099173556E-3</v>
      </c>
      <c r="O7" s="16">
        <v>1</v>
      </c>
      <c r="P7" s="15">
        <f t="shared" si="3"/>
        <v>2.8169014084507044E-3</v>
      </c>
      <c r="Q7" s="16">
        <v>0</v>
      </c>
      <c r="R7" s="15">
        <f t="shared" si="4"/>
        <v>0</v>
      </c>
      <c r="S7"/>
      <c r="T7"/>
      <c r="U7" s="55"/>
    </row>
    <row r="8" spans="2:21" s="2" customFormat="1" ht="20.100000000000001" customHeight="1">
      <c r="B8" s="61"/>
      <c r="C8" s="17" t="s">
        <v>15</v>
      </c>
      <c r="D8" s="51" t="s">
        <v>12</v>
      </c>
      <c r="E8" s="16">
        <v>6</v>
      </c>
      <c r="F8" s="15">
        <v>0</v>
      </c>
      <c r="G8" s="16">
        <v>6</v>
      </c>
      <c r="H8" s="15">
        <f t="shared" si="0"/>
        <v>1.6085790884718499E-2</v>
      </c>
      <c r="I8" s="16">
        <v>6</v>
      </c>
      <c r="J8" s="15">
        <v>1.6129032258064516E-2</v>
      </c>
      <c r="K8" s="16">
        <v>30</v>
      </c>
      <c r="L8" s="15">
        <f t="shared" si="1"/>
        <v>8.086253369272238E-2</v>
      </c>
      <c r="M8" s="16">
        <v>5</v>
      </c>
      <c r="N8" s="15">
        <f t="shared" si="2"/>
        <v>1.3774104683195591E-2</v>
      </c>
      <c r="O8" s="16">
        <v>5</v>
      </c>
      <c r="P8" s="15">
        <f t="shared" si="3"/>
        <v>1.4084507042253521E-2</v>
      </c>
      <c r="Q8" s="16">
        <v>5</v>
      </c>
      <c r="R8" s="15">
        <f t="shared" si="4"/>
        <v>1.4204545454545454E-2</v>
      </c>
      <c r="S8"/>
      <c r="T8"/>
    </row>
    <row r="9" spans="2:21" s="2" customFormat="1" ht="20.100000000000001" customHeight="1">
      <c r="B9" s="61"/>
      <c r="C9" s="17" t="s">
        <v>16</v>
      </c>
      <c r="D9" s="51" t="s">
        <v>17</v>
      </c>
      <c r="E9" s="14">
        <f>27300+450</f>
        <v>27750</v>
      </c>
      <c r="F9" s="15">
        <v>73.8</v>
      </c>
      <c r="G9" s="14">
        <f>23800+2900</f>
        <v>26700</v>
      </c>
      <c r="H9" s="15">
        <f t="shared" si="0"/>
        <v>71.58176943699732</v>
      </c>
      <c r="I9" s="14">
        <v>26500</v>
      </c>
      <c r="J9" s="15">
        <v>71.236559139784944</v>
      </c>
      <c r="K9" s="14">
        <v>26100</v>
      </c>
      <c r="L9" s="15">
        <f t="shared" si="1"/>
        <v>70.350404312668473</v>
      </c>
      <c r="M9" s="14">
        <v>25300</v>
      </c>
      <c r="N9" s="15">
        <f t="shared" si="2"/>
        <v>69.696969696969703</v>
      </c>
      <c r="O9" s="14">
        <v>24800</v>
      </c>
      <c r="P9" s="15">
        <f t="shared" si="3"/>
        <v>69.859154929577457</v>
      </c>
      <c r="Q9" s="14">
        <v>24300</v>
      </c>
      <c r="R9" s="15">
        <f t="shared" si="4"/>
        <v>69.034090909090907</v>
      </c>
      <c r="S9"/>
      <c r="T9"/>
    </row>
    <row r="10" spans="2:21" s="2" customFormat="1" ht="20.100000000000001" customHeight="1">
      <c r="B10" s="61"/>
      <c r="C10" s="17" t="s">
        <v>18</v>
      </c>
      <c r="D10" s="51" t="s">
        <v>17</v>
      </c>
      <c r="E10" s="14"/>
      <c r="F10" s="15"/>
      <c r="G10" s="14">
        <v>518</v>
      </c>
      <c r="H10" s="15">
        <f t="shared" si="0"/>
        <v>1.3887399463806971</v>
      </c>
      <c r="I10" s="14">
        <v>1113</v>
      </c>
      <c r="J10" s="15">
        <v>2.970430107526882</v>
      </c>
      <c r="K10" s="14">
        <v>1282</v>
      </c>
      <c r="L10" s="15">
        <f t="shared" si="1"/>
        <v>3.4555256064690023</v>
      </c>
      <c r="M10" s="14">
        <v>1392</v>
      </c>
      <c r="N10" s="15">
        <f t="shared" si="2"/>
        <v>3.834710743801653</v>
      </c>
      <c r="O10" s="14">
        <v>1445</v>
      </c>
      <c r="P10" s="15">
        <f t="shared" si="3"/>
        <v>4.070422535211268</v>
      </c>
      <c r="Q10" s="14">
        <v>1632</v>
      </c>
      <c r="R10" s="15">
        <f t="shared" si="4"/>
        <v>4.6363636363636367</v>
      </c>
      <c r="S10"/>
      <c r="T10"/>
    </row>
    <row r="11" spans="2:21" s="2" customFormat="1" ht="20.100000000000001" customHeight="1">
      <c r="B11" s="61"/>
      <c r="C11" s="17" t="s">
        <v>19</v>
      </c>
      <c r="D11" s="51" t="s">
        <v>20</v>
      </c>
      <c r="E11" s="16">
        <v>2600</v>
      </c>
      <c r="F11" s="15">
        <v>6.9</v>
      </c>
      <c r="G11" s="16">
        <v>2600</v>
      </c>
      <c r="H11" s="15">
        <f t="shared" si="0"/>
        <v>6.9705093833780163</v>
      </c>
      <c r="I11" s="16">
        <v>2600</v>
      </c>
      <c r="J11" s="15">
        <v>6.9892473118279561</v>
      </c>
      <c r="K11" s="16">
        <v>2700</v>
      </c>
      <c r="L11" s="15">
        <f t="shared" si="1"/>
        <v>7.2776280323450138</v>
      </c>
      <c r="M11" s="16">
        <v>2600</v>
      </c>
      <c r="N11" s="15">
        <f t="shared" si="2"/>
        <v>7.1625344352617084</v>
      </c>
      <c r="O11" s="16">
        <v>2500</v>
      </c>
      <c r="P11" s="15">
        <f t="shared" si="3"/>
        <v>7.042253521126761</v>
      </c>
      <c r="Q11" s="16">
        <v>2600</v>
      </c>
      <c r="R11" s="15">
        <f t="shared" si="4"/>
        <v>7.3863636363636367</v>
      </c>
      <c r="S11"/>
      <c r="T11"/>
    </row>
    <row r="12" spans="2:21" s="2" customFormat="1" ht="20.100000000000001" customHeight="1">
      <c r="B12" s="61"/>
      <c r="C12" s="17" t="s">
        <v>21</v>
      </c>
      <c r="D12" s="51" t="s">
        <v>20</v>
      </c>
      <c r="E12" s="16">
        <v>28</v>
      </c>
      <c r="F12" s="15">
        <v>0.1</v>
      </c>
      <c r="G12" s="16">
        <v>30</v>
      </c>
      <c r="H12" s="15">
        <f t="shared" si="0"/>
        <v>8.0428954423592491E-2</v>
      </c>
      <c r="I12" s="16">
        <v>30</v>
      </c>
      <c r="J12" s="15">
        <v>8.0645161290322578E-2</v>
      </c>
      <c r="K12" s="16">
        <v>30</v>
      </c>
      <c r="L12" s="15">
        <f t="shared" si="1"/>
        <v>8.086253369272238E-2</v>
      </c>
      <c r="M12" s="16">
        <v>30</v>
      </c>
      <c r="N12" s="15">
        <f t="shared" si="2"/>
        <v>8.2644628099173556E-2</v>
      </c>
      <c r="O12" s="16">
        <v>10</v>
      </c>
      <c r="P12" s="15">
        <f t="shared" si="3"/>
        <v>2.8169014084507043E-2</v>
      </c>
      <c r="Q12" s="16">
        <v>10</v>
      </c>
      <c r="R12" s="15">
        <f t="shared" si="4"/>
        <v>2.8409090909090908E-2</v>
      </c>
      <c r="S12"/>
      <c r="T12"/>
    </row>
    <row r="13" spans="2:21" s="2" customFormat="1" ht="20.100000000000001" customHeight="1">
      <c r="B13" s="62"/>
      <c r="C13" s="20" t="s">
        <v>22</v>
      </c>
      <c r="D13" s="21" t="s">
        <v>42</v>
      </c>
      <c r="E13" s="19">
        <f>735+49+200</f>
        <v>984</v>
      </c>
      <c r="F13" s="18">
        <v>2.6</v>
      </c>
      <c r="G13" s="19">
        <v>1218</v>
      </c>
      <c r="H13" s="18">
        <f t="shared" si="0"/>
        <v>3.2654155495978552</v>
      </c>
      <c r="I13" s="19">
        <v>808</v>
      </c>
      <c r="J13" s="18">
        <v>2.193548387096774</v>
      </c>
      <c r="K13" s="19">
        <v>1010</v>
      </c>
      <c r="L13" s="18">
        <f t="shared" si="1"/>
        <v>2.7223719676549867</v>
      </c>
      <c r="M13" s="19">
        <v>1274</v>
      </c>
      <c r="N13" s="18">
        <f t="shared" si="2"/>
        <v>3.5096418732782366</v>
      </c>
      <c r="O13" s="19">
        <v>1149</v>
      </c>
      <c r="P13" s="18">
        <f t="shared" si="3"/>
        <v>3.2366197183098593</v>
      </c>
      <c r="Q13" s="19">
        <v>1264</v>
      </c>
      <c r="R13" s="18">
        <f t="shared" si="4"/>
        <v>3.5909090909090913</v>
      </c>
      <c r="S13" s="54"/>
      <c r="T13"/>
    </row>
    <row r="14" spans="2:21" s="2" customFormat="1" ht="20.100000000000001" customHeight="1">
      <c r="B14" s="63" t="s">
        <v>23</v>
      </c>
      <c r="C14" s="9" t="s">
        <v>24</v>
      </c>
      <c r="D14" s="22" t="s">
        <v>20</v>
      </c>
      <c r="E14" s="24">
        <v>42</v>
      </c>
      <c r="F14" s="23">
        <v>0.1</v>
      </c>
      <c r="G14" s="24">
        <v>30</v>
      </c>
      <c r="H14" s="23">
        <f t="shared" si="0"/>
        <v>8.0428954423592491E-2</v>
      </c>
      <c r="I14" s="24">
        <v>34</v>
      </c>
      <c r="J14" s="23">
        <v>9.1397849462365593E-2</v>
      </c>
      <c r="K14" s="24">
        <v>28</v>
      </c>
      <c r="L14" s="23">
        <f t="shared" si="1"/>
        <v>7.5471698113207544E-2</v>
      </c>
      <c r="M14" s="24">
        <v>10</v>
      </c>
      <c r="N14" s="23">
        <f t="shared" si="2"/>
        <v>2.7548209366391182E-2</v>
      </c>
      <c r="O14" s="24">
        <v>14</v>
      </c>
      <c r="P14" s="23">
        <f t="shared" si="3"/>
        <v>3.9436619718309855E-2</v>
      </c>
      <c r="Q14" s="24">
        <v>13</v>
      </c>
      <c r="R14" s="23">
        <f t="shared" si="4"/>
        <v>3.6931818181818184E-2</v>
      </c>
      <c r="S14"/>
      <c r="T14"/>
    </row>
    <row r="15" spans="2:21" s="2" customFormat="1" ht="20.100000000000001" customHeight="1">
      <c r="B15" s="64"/>
      <c r="C15" s="17" t="s">
        <v>25</v>
      </c>
      <c r="D15" s="51" t="s">
        <v>12</v>
      </c>
      <c r="E15" s="12">
        <v>119</v>
      </c>
      <c r="F15" s="11">
        <v>0.3</v>
      </c>
      <c r="G15" s="12">
        <v>110</v>
      </c>
      <c r="H15" s="11">
        <f t="shared" si="0"/>
        <v>0.29490616621983912</v>
      </c>
      <c r="I15" s="12">
        <v>94</v>
      </c>
      <c r="J15" s="11">
        <v>0.25268817204301075</v>
      </c>
      <c r="K15" s="12">
        <v>125</v>
      </c>
      <c r="L15" s="11">
        <f t="shared" si="1"/>
        <v>0.33692722371967659</v>
      </c>
      <c r="M15" s="12">
        <v>76</v>
      </c>
      <c r="N15" s="11">
        <f t="shared" si="2"/>
        <v>0.20936639118457301</v>
      </c>
      <c r="O15" s="12">
        <v>83</v>
      </c>
      <c r="P15" s="11">
        <f t="shared" si="3"/>
        <v>0.23380281690140847</v>
      </c>
      <c r="Q15" s="12">
        <v>75</v>
      </c>
      <c r="R15" s="11">
        <f t="shared" si="4"/>
        <v>0.2130681818181818</v>
      </c>
      <c r="S15"/>
      <c r="T15"/>
    </row>
    <row r="16" spans="2:21" s="2" customFormat="1" ht="20.100000000000001" customHeight="1">
      <c r="B16" s="65"/>
      <c r="C16" s="20" t="s">
        <v>26</v>
      </c>
      <c r="D16" s="25" t="s">
        <v>12</v>
      </c>
      <c r="E16" s="27">
        <v>870</v>
      </c>
      <c r="F16" s="26">
        <v>2.2999999999999998</v>
      </c>
      <c r="G16" s="27">
        <v>920</v>
      </c>
      <c r="H16" s="26">
        <f t="shared" si="0"/>
        <v>2.4664879356568368</v>
      </c>
      <c r="I16" s="27">
        <v>900</v>
      </c>
      <c r="J16" s="26">
        <v>2.4193548387096775</v>
      </c>
      <c r="K16" s="27">
        <v>812</v>
      </c>
      <c r="L16" s="26">
        <f t="shared" si="1"/>
        <v>2.1886792452830188</v>
      </c>
      <c r="M16" s="27">
        <v>615</v>
      </c>
      <c r="N16" s="26">
        <f t="shared" si="2"/>
        <v>1.6942148760330578</v>
      </c>
      <c r="O16" s="27">
        <v>616</v>
      </c>
      <c r="P16" s="26">
        <f t="shared" si="3"/>
        <v>1.7352112676056339</v>
      </c>
      <c r="Q16" s="27">
        <v>605</v>
      </c>
      <c r="R16" s="26">
        <f t="shared" si="4"/>
        <v>1.7187500000000002</v>
      </c>
      <c r="S16" s="54"/>
      <c r="T16"/>
    </row>
    <row r="17" spans="1:20" s="2" customFormat="1" ht="20.100000000000001" customHeight="1">
      <c r="B17" s="66" t="s">
        <v>27</v>
      </c>
      <c r="C17" s="67"/>
      <c r="D17" s="28"/>
      <c r="E17" s="29">
        <f>SUM(E5:E12,E13:E16)</f>
        <v>36303</v>
      </c>
      <c r="F17" s="31">
        <v>96.5</v>
      </c>
      <c r="G17" s="29">
        <f>SUM(G5:G12,G13:G16)</f>
        <v>36136</v>
      </c>
      <c r="H17" s="31">
        <f t="shared" si="0"/>
        <v>96.879356568364614</v>
      </c>
      <c r="I17" s="29">
        <v>36089</v>
      </c>
      <c r="J17" s="31">
        <v>97.013440860215056</v>
      </c>
      <c r="K17" s="29">
        <f>SUM(K5:K12,K13:K16)</f>
        <v>36020</v>
      </c>
      <c r="L17" s="31">
        <f t="shared" si="1"/>
        <v>97.088948787061994</v>
      </c>
      <c r="M17" s="29">
        <f>SUM(M5:M12,M13:M16)</f>
        <v>35205</v>
      </c>
      <c r="N17" s="31">
        <f t="shared" si="2"/>
        <v>96.983471074380162</v>
      </c>
      <c r="O17" s="29">
        <f>SUM(O5:O12,O13:O16)</f>
        <v>34423</v>
      </c>
      <c r="P17" s="31">
        <f t="shared" si="3"/>
        <v>96.966197183098586</v>
      </c>
      <c r="Q17" s="29">
        <f>SUM(Q5:Q12,Q13:Q16)</f>
        <v>34104</v>
      </c>
      <c r="R17" s="31">
        <f t="shared" si="4"/>
        <v>96.88636363636364</v>
      </c>
      <c r="S17"/>
      <c r="T17"/>
    </row>
    <row r="18" spans="1:20" s="2" customFormat="1" ht="20.100000000000001" customHeight="1">
      <c r="B18" s="70" t="s">
        <v>28</v>
      </c>
      <c r="C18" s="9" t="s">
        <v>29</v>
      </c>
      <c r="D18" s="22" t="s">
        <v>12</v>
      </c>
      <c r="E18" s="12">
        <v>191</v>
      </c>
      <c r="F18" s="23">
        <v>0.5</v>
      </c>
      <c r="G18" s="12">
        <v>210</v>
      </c>
      <c r="H18" s="23">
        <f t="shared" si="0"/>
        <v>0.56300268096514738</v>
      </c>
      <c r="I18" s="12">
        <v>215</v>
      </c>
      <c r="J18" s="23">
        <v>0.57795698924731176</v>
      </c>
      <c r="K18" s="12">
        <v>211</v>
      </c>
      <c r="L18" s="23">
        <f t="shared" si="1"/>
        <v>0.56873315363881405</v>
      </c>
      <c r="M18" s="12">
        <v>231</v>
      </c>
      <c r="N18" s="23">
        <f t="shared" si="2"/>
        <v>0.63636363636363635</v>
      </c>
      <c r="O18" s="12">
        <v>253</v>
      </c>
      <c r="P18" s="23">
        <f t="shared" si="3"/>
        <v>0.71267605633802822</v>
      </c>
      <c r="Q18" s="12">
        <v>264</v>
      </c>
      <c r="R18" s="23">
        <f t="shared" si="4"/>
        <v>0.75</v>
      </c>
      <c r="S18"/>
      <c r="T18"/>
    </row>
    <row r="19" spans="1:20" s="2" customFormat="1" ht="20.100000000000001" customHeight="1">
      <c r="B19" s="70"/>
      <c r="C19" s="17" t="s">
        <v>30</v>
      </c>
      <c r="D19" s="51" t="s">
        <v>17</v>
      </c>
      <c r="E19" s="16">
        <v>55</v>
      </c>
      <c r="F19" s="15">
        <v>0.2</v>
      </c>
      <c r="G19" s="16">
        <v>34</v>
      </c>
      <c r="H19" s="15">
        <f t="shared" si="0"/>
        <v>9.1152815013404831E-2</v>
      </c>
      <c r="I19" s="16">
        <v>21</v>
      </c>
      <c r="J19" s="15">
        <v>5.6451612903225812E-2</v>
      </c>
      <c r="K19" s="16">
        <v>18</v>
      </c>
      <c r="L19" s="15">
        <f t="shared" si="1"/>
        <v>4.8517520215633422E-2</v>
      </c>
      <c r="M19" s="16">
        <v>20</v>
      </c>
      <c r="N19" s="15">
        <f t="shared" si="2"/>
        <v>5.5096418732782364E-2</v>
      </c>
      <c r="O19" s="16">
        <v>24</v>
      </c>
      <c r="P19" s="15">
        <f t="shared" si="3"/>
        <v>6.7605633802816895E-2</v>
      </c>
      <c r="Q19" s="16">
        <v>30</v>
      </c>
      <c r="R19" s="15">
        <f t="shared" si="4"/>
        <v>8.5227272727272721E-2</v>
      </c>
      <c r="S19"/>
      <c r="T19"/>
    </row>
    <row r="20" spans="1:20" s="2" customFormat="1" ht="20.100000000000001" customHeight="1">
      <c r="B20" s="70"/>
      <c r="C20" s="17" t="s">
        <v>31</v>
      </c>
      <c r="D20" s="51" t="s">
        <v>17</v>
      </c>
      <c r="E20" s="16">
        <v>57</v>
      </c>
      <c r="F20" s="15">
        <v>0.2</v>
      </c>
      <c r="G20" s="16">
        <v>65</v>
      </c>
      <c r="H20" s="15">
        <f t="shared" si="0"/>
        <v>0.17426273458445038</v>
      </c>
      <c r="I20" s="16">
        <v>66</v>
      </c>
      <c r="J20" s="15">
        <v>0.17741935483870969</v>
      </c>
      <c r="K20" s="16">
        <v>52</v>
      </c>
      <c r="L20" s="15">
        <f t="shared" si="1"/>
        <v>0.14016172506738545</v>
      </c>
      <c r="M20" s="16">
        <v>50</v>
      </c>
      <c r="N20" s="15">
        <f t="shared" si="2"/>
        <v>0.13774104683195593</v>
      </c>
      <c r="O20" s="16">
        <v>50</v>
      </c>
      <c r="P20" s="15">
        <f t="shared" si="3"/>
        <v>0.14084507042253522</v>
      </c>
      <c r="Q20" s="16">
        <v>46</v>
      </c>
      <c r="R20" s="15">
        <f t="shared" si="4"/>
        <v>0.13068181818181818</v>
      </c>
      <c r="S20"/>
      <c r="T20"/>
    </row>
    <row r="21" spans="1:20" s="2" customFormat="1" ht="20.100000000000001" customHeight="1">
      <c r="B21" s="70"/>
      <c r="C21" s="17" t="s">
        <v>32</v>
      </c>
      <c r="D21" s="51" t="s">
        <v>20</v>
      </c>
      <c r="E21" s="16">
        <v>913</v>
      </c>
      <c r="F21" s="15">
        <v>2.4</v>
      </c>
      <c r="G21" s="16">
        <v>780</v>
      </c>
      <c r="H21" s="15">
        <f t="shared" si="0"/>
        <v>2.0911528150134049</v>
      </c>
      <c r="I21" s="16">
        <v>747</v>
      </c>
      <c r="J21" s="15">
        <v>2.008064516129032</v>
      </c>
      <c r="K21" s="16">
        <v>727</v>
      </c>
      <c r="L21" s="15">
        <f t="shared" si="1"/>
        <v>1.9595687331536389</v>
      </c>
      <c r="M21" s="16">
        <v>725</v>
      </c>
      <c r="N21" s="15">
        <f t="shared" si="2"/>
        <v>1.997245179063361</v>
      </c>
      <c r="O21" s="16">
        <v>674</v>
      </c>
      <c r="P21" s="15">
        <f t="shared" si="3"/>
        <v>1.8985915492957746</v>
      </c>
      <c r="Q21" s="16">
        <v>679</v>
      </c>
      <c r="R21" s="15">
        <f t="shared" si="4"/>
        <v>1.9289772727272729</v>
      </c>
      <c r="S21"/>
      <c r="T21"/>
    </row>
    <row r="22" spans="1:20" s="2" customFormat="1" ht="20.100000000000001" customHeight="1">
      <c r="B22" s="70"/>
      <c r="C22" s="32" t="s">
        <v>22</v>
      </c>
      <c r="D22" s="25" t="s">
        <v>12</v>
      </c>
      <c r="E22" s="27">
        <v>81</v>
      </c>
      <c r="F22" s="26">
        <v>0.2</v>
      </c>
      <c r="G22" s="27">
        <v>75</v>
      </c>
      <c r="H22" s="26">
        <f t="shared" si="0"/>
        <v>0.20107238605898123</v>
      </c>
      <c r="I22" s="27">
        <v>62</v>
      </c>
      <c r="J22" s="26">
        <v>0.16666666666666669</v>
      </c>
      <c r="K22" s="27">
        <v>72</v>
      </c>
      <c r="L22" s="26">
        <f t="shared" si="1"/>
        <v>0.19407008086253369</v>
      </c>
      <c r="M22" s="27">
        <v>69</v>
      </c>
      <c r="N22" s="26">
        <f t="shared" si="2"/>
        <v>0.19008264462809918</v>
      </c>
      <c r="O22" s="27">
        <v>76</v>
      </c>
      <c r="P22" s="26">
        <f t="shared" si="3"/>
        <v>0.21408450704225351</v>
      </c>
      <c r="Q22" s="27">
        <v>77</v>
      </c>
      <c r="R22" s="26">
        <f t="shared" si="4"/>
        <v>0.21875000000000003</v>
      </c>
      <c r="S22"/>
      <c r="T22"/>
    </row>
    <row r="23" spans="1:20" s="2" customFormat="1" ht="20.100000000000001" customHeight="1" thickBot="1">
      <c r="B23" s="71"/>
      <c r="C23" s="33" t="s">
        <v>33</v>
      </c>
      <c r="D23" s="34"/>
      <c r="E23" s="24">
        <f>SUM(E18:E22)</f>
        <v>1297</v>
      </c>
      <c r="F23" s="30">
        <v>3.5</v>
      </c>
      <c r="G23" s="24">
        <f>SUM(G18:G22)</f>
        <v>1164</v>
      </c>
      <c r="H23" s="30">
        <f t="shared" si="0"/>
        <v>3.1206434316353886</v>
      </c>
      <c r="I23" s="24">
        <v>1111</v>
      </c>
      <c r="J23" s="30">
        <v>2.986559139784946</v>
      </c>
      <c r="K23" s="24">
        <f>SUM(K18:K22)</f>
        <v>1080</v>
      </c>
      <c r="L23" s="30">
        <f t="shared" si="1"/>
        <v>2.9110512129380055</v>
      </c>
      <c r="M23" s="24">
        <f>SUM(M18:M22)</f>
        <v>1095</v>
      </c>
      <c r="N23" s="30">
        <f t="shared" si="2"/>
        <v>3.0165289256198347</v>
      </c>
      <c r="O23" s="24">
        <f>SUM(O18:O22)</f>
        <v>1077</v>
      </c>
      <c r="P23" s="30">
        <f t="shared" si="3"/>
        <v>3.0338028169014084</v>
      </c>
      <c r="Q23" s="24">
        <f>SUM(Q18:Q22)</f>
        <v>1096</v>
      </c>
      <c r="R23" s="30">
        <f t="shared" si="4"/>
        <v>3.1136363636363638</v>
      </c>
      <c r="S23"/>
      <c r="T23"/>
    </row>
    <row r="24" spans="1:20" s="2" customFormat="1" ht="20.100000000000001" customHeight="1" thickTop="1" thickBot="1">
      <c r="B24" s="72" t="s">
        <v>34</v>
      </c>
      <c r="C24" s="73"/>
      <c r="D24" s="35"/>
      <c r="E24" s="37">
        <f>SUM(E17,E23)</f>
        <v>37600</v>
      </c>
      <c r="F24" s="36">
        <v>100</v>
      </c>
      <c r="G24" s="37">
        <f>SUM(G17,G23)</f>
        <v>37300</v>
      </c>
      <c r="H24" s="36">
        <f t="shared" si="0"/>
        <v>100</v>
      </c>
      <c r="I24" s="37">
        <v>37200</v>
      </c>
      <c r="J24" s="36">
        <v>100</v>
      </c>
      <c r="K24" s="37">
        <f>SUM(K17,K23)</f>
        <v>37100</v>
      </c>
      <c r="L24" s="36">
        <f t="shared" si="1"/>
        <v>100</v>
      </c>
      <c r="M24" s="37">
        <v>36300</v>
      </c>
      <c r="N24" s="36">
        <f>N17+N23</f>
        <v>100</v>
      </c>
      <c r="O24" s="37">
        <f>SUM(O17,O23)</f>
        <v>35500</v>
      </c>
      <c r="P24" s="36">
        <f>P17+P23</f>
        <v>100</v>
      </c>
      <c r="Q24" s="37">
        <f>SUM(Q17,Q23)</f>
        <v>35200</v>
      </c>
      <c r="R24" s="36">
        <f>R17+R23</f>
        <v>100</v>
      </c>
      <c r="S24"/>
      <c r="T24"/>
    </row>
    <row r="25" spans="1:20" s="2" customFormat="1" ht="20.100000000000001" customHeight="1" thickTop="1">
      <c r="B25" s="74" t="s">
        <v>35</v>
      </c>
      <c r="C25" s="75"/>
      <c r="D25" s="38"/>
      <c r="E25" s="39">
        <f>5171+E13/2</f>
        <v>5663</v>
      </c>
      <c r="F25" s="40">
        <v>15</v>
      </c>
      <c r="G25" s="39">
        <f>SUM(G5,G6,G7,G8,G15,G16,G18,G22)</f>
        <v>5325</v>
      </c>
      <c r="H25" s="40">
        <f t="shared" si="0"/>
        <v>14.276139410187669</v>
      </c>
      <c r="I25" s="39">
        <v>5281</v>
      </c>
      <c r="J25" s="40">
        <v>14.196236559139786</v>
      </c>
      <c r="K25" s="39">
        <f>SUM(K5,K6,K7,K8,K15,K16,K18,K22)</f>
        <v>5153</v>
      </c>
      <c r="L25" s="40">
        <f t="shared" si="1"/>
        <v>13.889487870619947</v>
      </c>
      <c r="M25" s="39">
        <f>SUM(M5,M6,M7,M8,M15,M16,M18,M22)</f>
        <v>4899</v>
      </c>
      <c r="N25" s="40">
        <f>M25/$M$24*100</f>
        <v>13.495867768595041</v>
      </c>
      <c r="O25" s="39">
        <f>SUM(O5,O6,O7,O8,O15,O16,O18,O22)</f>
        <v>4834</v>
      </c>
      <c r="P25" s="40">
        <f>O25/$O$24*100</f>
        <v>13.616901408450705</v>
      </c>
      <c r="Q25" s="39">
        <f>SUM(Q5,Q6,Q7,Q8,Q15,Q16,Q18,Q22)-130</f>
        <v>4496</v>
      </c>
      <c r="R25" s="40">
        <f>Q25/$Q$24*100</f>
        <v>12.772727272727272</v>
      </c>
      <c r="S25"/>
      <c r="T25"/>
    </row>
    <row r="26" spans="1:20" s="2" customFormat="1" ht="20.100000000000001" customHeight="1">
      <c r="B26" s="76" t="s">
        <v>36</v>
      </c>
      <c r="C26" s="76"/>
      <c r="D26" s="41"/>
      <c r="E26" s="42">
        <v>24802</v>
      </c>
      <c r="F26" s="43">
        <f>E26/$E$24*100</f>
        <v>65.962765957446805</v>
      </c>
      <c r="G26" s="42">
        <f>(SUM(G9,G10,G19,G20)-2900)</f>
        <v>24417</v>
      </c>
      <c r="H26" s="43">
        <f t="shared" si="0"/>
        <v>65.461126005361919</v>
      </c>
      <c r="I26" s="42">
        <v>24992</v>
      </c>
      <c r="J26" s="43">
        <v>67.182795698924735</v>
      </c>
      <c r="K26" s="42">
        <f>(SUM(K9,K10,K19,K20)-2541)</f>
        <v>24911</v>
      </c>
      <c r="L26" s="43">
        <f t="shared" si="1"/>
        <v>67.145552560646905</v>
      </c>
      <c r="M26" s="42">
        <f>(SUM(M9,M10,M19,M20)-2459)</f>
        <v>24303</v>
      </c>
      <c r="N26" s="43">
        <f>M26/$M$24*100</f>
        <v>66.950413223140487</v>
      </c>
      <c r="O26" s="42">
        <f>(SUM(O9,O10,O19,O20)-2335)</f>
        <v>23984</v>
      </c>
      <c r="P26" s="43">
        <f>O26/$O$24*100</f>
        <v>67.560563380281693</v>
      </c>
      <c r="Q26" s="42">
        <f>(SUM(Q9,Q10,Q19,Q20)-2268)</f>
        <v>23740</v>
      </c>
      <c r="R26" s="43">
        <f>Q26/$Q$24*100</f>
        <v>67.443181818181813</v>
      </c>
      <c r="S26"/>
      <c r="T26"/>
    </row>
    <row r="27" spans="1:20" s="2" customFormat="1" ht="19.5" customHeight="1">
      <c r="B27" s="77" t="s">
        <v>37</v>
      </c>
      <c r="C27" s="77"/>
      <c r="D27" s="44"/>
      <c r="E27" s="45">
        <v>7135</v>
      </c>
      <c r="F27" s="46">
        <f>E27/$E$24*100</f>
        <v>18.976063829787236</v>
      </c>
      <c r="G27" s="45">
        <f>(SUM(G11,G12,G14,G21,G13)+2900)</f>
        <v>7558</v>
      </c>
      <c r="H27" s="46">
        <f t="shared" si="0"/>
        <v>20.262734584450399</v>
      </c>
      <c r="I27" s="45">
        <v>6927</v>
      </c>
      <c r="J27" s="46">
        <v>18.620967741935484</v>
      </c>
      <c r="K27" s="45">
        <f>(SUM(K11,K12,K14,K21,K13)+2541)</f>
        <v>7036</v>
      </c>
      <c r="L27" s="46">
        <f t="shared" si="1"/>
        <v>18.964959568733153</v>
      </c>
      <c r="M27" s="45">
        <f>(SUM(M11,M12,M14,M21,M13)+2459)</f>
        <v>7098</v>
      </c>
      <c r="N27" s="46">
        <f>M27/$M$24*100</f>
        <v>19.553719008264466</v>
      </c>
      <c r="O27" s="45">
        <f>(SUM(O11,O12,O14,O21,O13)+2335)</f>
        <v>6682</v>
      </c>
      <c r="P27" s="46">
        <f>O27/$O$24*100</f>
        <v>18.822535211267606</v>
      </c>
      <c r="Q27" s="45">
        <f>(SUM(Q11,Q12,Q14,Q21,Q13)+130+2268)</f>
        <v>6964</v>
      </c>
      <c r="R27" s="46">
        <f>Q27/$Q$24*100</f>
        <v>19.78409090909091</v>
      </c>
      <c r="S27"/>
      <c r="T27"/>
    </row>
    <row r="28" spans="1:20" s="2" customFormat="1" ht="19.5" customHeight="1">
      <c r="B28" s="4" t="s">
        <v>38</v>
      </c>
      <c r="C28" s="4"/>
      <c r="D28" s="4"/>
      <c r="E28" s="47"/>
      <c r="F28" s="47"/>
      <c r="G28" s="47"/>
      <c r="I28" s="47"/>
      <c r="K28" s="47"/>
      <c r="M28" s="47"/>
      <c r="O28" s="47"/>
      <c r="Q28" s="47"/>
      <c r="S28"/>
      <c r="T28"/>
    </row>
    <row r="29" spans="1:20" s="2" customFormat="1" ht="18" customHeight="1">
      <c r="A29" s="48"/>
      <c r="B29" s="4" t="s">
        <v>39</v>
      </c>
      <c r="C29" s="4"/>
      <c r="D29" s="4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/>
      <c r="T29"/>
    </row>
    <row r="30" spans="1:20" ht="18" customHeight="1">
      <c r="B30" s="4"/>
      <c r="C30" s="4"/>
      <c r="D30" s="4"/>
      <c r="G30"/>
      <c r="H30"/>
      <c r="I30"/>
      <c r="J30"/>
      <c r="K30"/>
      <c r="L30"/>
      <c r="M30"/>
      <c r="N30"/>
      <c r="O30"/>
      <c r="P30"/>
      <c r="Q30"/>
      <c r="R30"/>
    </row>
    <row r="31" spans="1:20" ht="18" customHeight="1">
      <c r="B31" s="4"/>
      <c r="C31" s="4"/>
      <c r="D31" s="4"/>
      <c r="G31"/>
      <c r="H31"/>
      <c r="I31"/>
      <c r="J31"/>
      <c r="K31"/>
      <c r="L31"/>
      <c r="M31"/>
      <c r="N31"/>
      <c r="O31"/>
      <c r="P31"/>
      <c r="Q31" s="53"/>
      <c r="R31" s="52"/>
    </row>
    <row r="32" spans="1:20" ht="19.5" customHeight="1">
      <c r="B32" s="4"/>
      <c r="C32" s="4"/>
      <c r="D32" s="4"/>
      <c r="E32" s="4"/>
      <c r="F32" s="4"/>
      <c r="G32"/>
      <c r="H32"/>
      <c r="I32"/>
      <c r="J32"/>
      <c r="K32"/>
      <c r="L32"/>
      <c r="M32"/>
      <c r="N32"/>
      <c r="O32"/>
      <c r="P32"/>
      <c r="Q32"/>
      <c r="R32"/>
    </row>
    <row r="33" spans="2:18" ht="19.5" customHeight="1">
      <c r="B33" s="4"/>
      <c r="C33" s="4"/>
      <c r="D33" s="4"/>
      <c r="E33" s="49"/>
      <c r="F33" s="49"/>
      <c r="G33"/>
      <c r="H33"/>
      <c r="I33"/>
      <c r="J33"/>
      <c r="K33"/>
      <c r="L33"/>
      <c r="M33"/>
      <c r="N33"/>
      <c r="O33"/>
      <c r="P33"/>
      <c r="Q33"/>
      <c r="R33"/>
    </row>
    <row r="34" spans="2:18" ht="19.5" customHeight="1">
      <c r="B34" s="4"/>
      <c r="C34" s="4"/>
      <c r="D34" s="4"/>
      <c r="E34" s="4"/>
      <c r="F34" s="4"/>
      <c r="G34"/>
      <c r="H34"/>
      <c r="I34"/>
      <c r="J34"/>
      <c r="K34"/>
      <c r="L34"/>
      <c r="M34"/>
      <c r="N34"/>
      <c r="O34"/>
      <c r="P34"/>
      <c r="Q34"/>
      <c r="R34"/>
    </row>
    <row r="35" spans="2:18" ht="19.5" customHeight="1">
      <c r="B35" s="4"/>
      <c r="C35" s="4"/>
      <c r="D35" s="4"/>
      <c r="E35" s="4"/>
      <c r="F35" s="4"/>
      <c r="G35"/>
      <c r="H35"/>
      <c r="I35"/>
      <c r="J35"/>
      <c r="K35"/>
      <c r="L35"/>
      <c r="M35"/>
      <c r="N35"/>
      <c r="O35"/>
      <c r="P35"/>
      <c r="Q35"/>
      <c r="R35"/>
    </row>
    <row r="36" spans="2:18" ht="19.5" customHeight="1">
      <c r="B36" s="4"/>
      <c r="C36" s="4"/>
      <c r="D36" s="4"/>
      <c r="E36" s="4"/>
      <c r="F36" s="4"/>
      <c r="G36"/>
      <c r="H36"/>
      <c r="I36"/>
      <c r="J36"/>
      <c r="K36"/>
      <c r="L36"/>
      <c r="M36"/>
      <c r="N36"/>
      <c r="O36"/>
      <c r="P36"/>
      <c r="Q36"/>
      <c r="R36"/>
    </row>
    <row r="37" spans="2:18" ht="19.5" customHeight="1">
      <c r="B37" s="4"/>
      <c r="C37" s="4"/>
      <c r="D37" s="4"/>
      <c r="E37" s="4"/>
      <c r="F37" s="4"/>
      <c r="G37"/>
      <c r="H37"/>
      <c r="I37"/>
      <c r="J37"/>
      <c r="K37"/>
      <c r="L37"/>
      <c r="M37"/>
      <c r="N37"/>
      <c r="O37"/>
      <c r="P37"/>
      <c r="Q37"/>
      <c r="R37"/>
    </row>
    <row r="38" spans="2:18" ht="19.5" customHeight="1">
      <c r="B38" s="4"/>
      <c r="C38" s="4"/>
      <c r="D38" s="4"/>
      <c r="E38" s="4"/>
      <c r="F38" s="4"/>
      <c r="G38"/>
      <c r="H38"/>
      <c r="I38"/>
      <c r="J38"/>
      <c r="K38"/>
      <c r="L38"/>
      <c r="M38"/>
      <c r="N38"/>
      <c r="O38"/>
      <c r="P38"/>
      <c r="Q38"/>
      <c r="R38"/>
    </row>
    <row r="39" spans="2:18" ht="19.5" customHeight="1"/>
    <row r="40" spans="2:18" ht="19.5" customHeight="1"/>
    <row r="41" spans="2:18" ht="19.5" customHeight="1"/>
    <row r="42" spans="2:18" ht="19.5" customHeight="1"/>
    <row r="43" spans="2:18" ht="19.5" customHeight="1"/>
    <row r="44" spans="2:18" ht="19.5" customHeight="1"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</row>
    <row r="45" spans="2:18" ht="19.5" customHeight="1"/>
    <row r="46" spans="2:18" ht="19.5" customHeight="1"/>
    <row r="47" spans="2:18" ht="19.5" customHeight="1"/>
    <row r="48" spans="2:18" ht="19.5" customHeight="1"/>
    <row r="49" ht="19.5" customHeight="1"/>
  </sheetData>
  <mergeCells count="16">
    <mergeCell ref="Q3:R3"/>
    <mergeCell ref="B18:B23"/>
    <mergeCell ref="B24:C24"/>
    <mergeCell ref="B25:C25"/>
    <mergeCell ref="B26:C26"/>
    <mergeCell ref="B27:C27"/>
    <mergeCell ref="K3:L3"/>
    <mergeCell ref="M3:N3"/>
    <mergeCell ref="B17:C17"/>
    <mergeCell ref="B3:C4"/>
    <mergeCell ref="E3:F3"/>
    <mergeCell ref="O3:P3"/>
    <mergeCell ref="B5:B13"/>
    <mergeCell ref="B14:B16"/>
    <mergeCell ref="G3:H3"/>
    <mergeCell ref="I3:J3"/>
  </mergeCells>
  <phoneticPr fontId="3"/>
  <pageMargins left="0.31496062992125984" right="0.31496062992125984" top="0.74803149606299213" bottom="0.74803149606299213" header="0.31496062992125984" footer="0.31496062992125984"/>
  <pageSetup paperSize="9" scale="7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全体</vt:lpstr>
      <vt:lpstr>全体!Print_Area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ooku大窪　美希　Ｓ　種子協会</cp:lastModifiedBy>
  <cp:lastPrinted>2024-07-17T07:13:47Z</cp:lastPrinted>
  <dcterms:created xsi:type="dcterms:W3CDTF">2020-12-01T05:01:27Z</dcterms:created>
  <dcterms:modified xsi:type="dcterms:W3CDTF">2024-07-23T07:46:11Z</dcterms:modified>
</cp:coreProperties>
</file>