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米麦改良協会\R2年度\ﾎﾟｽﾀｰ・ﾊﾟﾝﾌﾚｯﾄ・ﾁﾗｼ・HP\HP\"/>
    </mc:Choice>
  </mc:AlternateContent>
  <bookViews>
    <workbookView xWindow="0" yWindow="0" windowWidth="20490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I27" i="1"/>
  <c r="M26" i="1"/>
  <c r="M25" i="1"/>
  <c r="I25" i="1"/>
  <c r="M23" i="1"/>
  <c r="I23" i="1"/>
  <c r="G23" i="1"/>
  <c r="M17" i="1"/>
  <c r="G13" i="1"/>
  <c r="G25" i="1" s="1"/>
  <c r="I9" i="1"/>
  <c r="I26" i="1" s="1"/>
  <c r="G17" i="1"/>
  <c r="G24" i="1" s="1"/>
  <c r="H27" i="1" l="1"/>
  <c r="H26" i="1"/>
  <c r="I17" i="1"/>
  <c r="M24" i="1"/>
  <c r="N23" i="1" s="1"/>
  <c r="N27" i="1" l="1"/>
  <c r="N26" i="1"/>
  <c r="N17" i="1"/>
  <c r="I24" i="1"/>
  <c r="J17" i="1" s="1"/>
  <c r="N24" i="1"/>
  <c r="N21" i="1"/>
  <c r="N19" i="1"/>
  <c r="N15" i="1"/>
  <c r="N13" i="1"/>
  <c r="N12" i="1"/>
  <c r="N16" i="1"/>
  <c r="N14" i="1"/>
  <c r="N11" i="1"/>
  <c r="N9" i="1"/>
  <c r="N8" i="1"/>
  <c r="N6" i="1"/>
  <c r="N25" i="1"/>
  <c r="N7" i="1"/>
  <c r="N22" i="1"/>
  <c r="N20" i="1"/>
  <c r="N18" i="1"/>
  <c r="N10" i="1"/>
  <c r="N5" i="1"/>
  <c r="N31" i="1" l="1"/>
  <c r="J15" i="1"/>
  <c r="J13" i="1"/>
  <c r="J12" i="1"/>
  <c r="J10" i="1"/>
  <c r="J7" i="1"/>
  <c r="J5" i="1"/>
  <c r="J6" i="1"/>
  <c r="J20" i="1"/>
  <c r="J21" i="1"/>
  <c r="J19" i="1"/>
  <c r="J11" i="1"/>
  <c r="J8" i="1"/>
  <c r="J27" i="1"/>
  <c r="J23" i="1"/>
  <c r="J22" i="1"/>
  <c r="J18" i="1"/>
  <c r="J24" i="1"/>
  <c r="J16" i="1"/>
  <c r="J14" i="1"/>
  <c r="J25" i="1"/>
  <c r="J26" i="1"/>
  <c r="J9" i="1"/>
</calcChain>
</file>

<file path=xl/sharedStrings.xml><?xml version="1.0" encoding="utf-8"?>
<sst xmlns="http://schemas.openxmlformats.org/spreadsheetml/2006/main" count="64" uniqueCount="42">
  <si>
    <t>水稲品種別作付面積の推移</t>
    <rPh sb="0" eb="2">
      <t>スイトウ</t>
    </rPh>
    <rPh sb="2" eb="5">
      <t>ヒンシュベツ</t>
    </rPh>
    <rPh sb="5" eb="7">
      <t>サクヅケ</t>
    </rPh>
    <rPh sb="7" eb="9">
      <t>メンセキ</t>
    </rPh>
    <rPh sb="10" eb="12">
      <t>スイイ</t>
    </rPh>
    <phoneticPr fontId="4"/>
  </si>
  <si>
    <t>令和２年１２月１日現在</t>
    <rPh sb="0" eb="2">
      <t>レイワ</t>
    </rPh>
    <rPh sb="3" eb="4">
      <t>ネン</t>
    </rPh>
    <rPh sb="9" eb="11">
      <t>ゲンザイ</t>
    </rPh>
    <phoneticPr fontId="4"/>
  </si>
  <si>
    <t>（単位：ha、％）　</t>
    <phoneticPr fontId="6"/>
  </si>
  <si>
    <t>区   分 
品種名</t>
    <phoneticPr fontId="4"/>
  </si>
  <si>
    <t>早中晩
の別</t>
    <rPh sb="0" eb="1">
      <t>ソウ</t>
    </rPh>
    <rPh sb="1" eb="2">
      <t>チュウ</t>
    </rPh>
    <rPh sb="2" eb="3">
      <t>バン</t>
    </rPh>
    <rPh sb="5" eb="6">
      <t>ベツ</t>
    </rPh>
    <phoneticPr fontId="4"/>
  </si>
  <si>
    <t xml:space="preserve"> 平成２８年産</t>
    <phoneticPr fontId="4"/>
  </si>
  <si>
    <t xml:space="preserve"> 平成２９年産</t>
    <phoneticPr fontId="4"/>
  </si>
  <si>
    <t xml:space="preserve"> 平成３０年産</t>
    <phoneticPr fontId="4"/>
  </si>
  <si>
    <t xml:space="preserve"> 令和元年産</t>
    <rPh sb="1" eb="3">
      <t>レイワ</t>
    </rPh>
    <rPh sb="3" eb="4">
      <t>モト</t>
    </rPh>
    <rPh sb="4" eb="6">
      <t>ネンサン</t>
    </rPh>
    <phoneticPr fontId="4"/>
  </si>
  <si>
    <t xml:space="preserve"> 令和２年産</t>
    <rPh sb="1" eb="3">
      <t>レイワ</t>
    </rPh>
    <rPh sb="4" eb="6">
      <t>ネンサン</t>
    </rPh>
    <phoneticPr fontId="4"/>
  </si>
  <si>
    <t>作付面積</t>
    <phoneticPr fontId="4"/>
  </si>
  <si>
    <t>作付割合</t>
    <phoneticPr fontId="4"/>
  </si>
  <si>
    <t>うるち米</t>
    <phoneticPr fontId="4"/>
  </si>
  <si>
    <t xml:space="preserve"> ハナエチゼン</t>
    <phoneticPr fontId="4"/>
  </si>
  <si>
    <t>早</t>
    <rPh sb="0" eb="1">
      <t>ソウ</t>
    </rPh>
    <phoneticPr fontId="4"/>
  </si>
  <si>
    <t xml:space="preserve"> てんたかく</t>
    <phoneticPr fontId="4"/>
  </si>
  <si>
    <t xml:space="preserve"> フクヒカリ</t>
  </si>
  <si>
    <t xml:space="preserve"> ひとめぼれ</t>
    <phoneticPr fontId="4"/>
  </si>
  <si>
    <t xml:space="preserve"> コシヒカリ</t>
  </si>
  <si>
    <t>中</t>
    <rPh sb="0" eb="1">
      <t>チュウ</t>
    </rPh>
    <phoneticPr fontId="4"/>
  </si>
  <si>
    <t xml:space="preserve"> 富富富</t>
    <rPh sb="1" eb="4">
      <t>フフフ</t>
    </rPh>
    <phoneticPr fontId="4"/>
  </si>
  <si>
    <t xml:space="preserve"> てんこもり</t>
    <phoneticPr fontId="4"/>
  </si>
  <si>
    <t>晩</t>
    <rPh sb="0" eb="1">
      <t>バン</t>
    </rPh>
    <phoneticPr fontId="4"/>
  </si>
  <si>
    <t xml:space="preserve"> 日本晴</t>
  </si>
  <si>
    <t xml:space="preserve"> その他</t>
  </si>
  <si>
    <t>酒米</t>
    <phoneticPr fontId="4"/>
  </si>
  <si>
    <t xml:space="preserve"> 富の香</t>
    <rPh sb="1" eb="2">
      <t>トミ</t>
    </rPh>
    <rPh sb="3" eb="4">
      <t>カオ</t>
    </rPh>
    <phoneticPr fontId="4"/>
  </si>
  <si>
    <t xml:space="preserve"> 雄山錦</t>
  </si>
  <si>
    <t xml:space="preserve"> 五百万石等</t>
  </si>
  <si>
    <t>小 計</t>
    <phoneticPr fontId="4"/>
  </si>
  <si>
    <t>もち米</t>
    <phoneticPr fontId="4"/>
  </si>
  <si>
    <t xml:space="preserve"> とみちから</t>
  </si>
  <si>
    <t xml:space="preserve"> こがねもち</t>
  </si>
  <si>
    <t xml:space="preserve"> らいちょうもち</t>
  </si>
  <si>
    <t xml:space="preserve"> 新大正糯</t>
  </si>
  <si>
    <t xml:space="preserve"> 　小 計</t>
    <phoneticPr fontId="4"/>
  </si>
  <si>
    <t>合 計</t>
    <phoneticPr fontId="4"/>
  </si>
  <si>
    <t>早 生</t>
    <phoneticPr fontId="4"/>
  </si>
  <si>
    <t>中 生</t>
    <phoneticPr fontId="4"/>
  </si>
  <si>
    <t>晩 生</t>
    <phoneticPr fontId="4"/>
  </si>
  <si>
    <t>※農水省公表の水稲作付面積及び全農とやま種子供給量等から推定。</t>
    <rPh sb="1" eb="4">
      <t>ノウスイショウ</t>
    </rPh>
    <rPh sb="15" eb="17">
      <t>ゼンノウ</t>
    </rPh>
    <rPh sb="20" eb="22">
      <t>シュシ</t>
    </rPh>
    <rPh sb="22" eb="25">
      <t>キョウキュウリョウ</t>
    </rPh>
    <rPh sb="28" eb="30">
      <t>スイテイ</t>
    </rPh>
    <phoneticPr fontId="4"/>
  </si>
  <si>
    <t>※直播栽培のコシヒカリは、晩生としてカウントしてある。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</si>
</sst>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"/>
    <numFmt numFmtId="178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right"/>
    </xf>
    <xf numFmtId="0" fontId="5" fillId="0" borderId="0" xfId="1" applyFont="1"/>
    <xf numFmtId="0" fontId="1" fillId="0" borderId="0" xfId="1" applyFont="1" applyAlignment="1">
      <alignment vertical="center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3" xfId="1" applyFont="1" applyFill="1" applyBorder="1" applyAlignment="1">
      <alignment horizontal="center" vertical="center" wrapText="1"/>
    </xf>
    <xf numFmtId="176" fontId="1" fillId="0" borderId="15" xfId="1" applyNumberFormat="1" applyFont="1" applyFill="1" applyBorder="1" applyAlignment="1">
      <alignment vertical="center"/>
    </xf>
    <xf numFmtId="38" fontId="1" fillId="0" borderId="14" xfId="2" applyNumberFormat="1" applyFont="1" applyFill="1" applyBorder="1" applyAlignment="1">
      <alignment vertical="center"/>
    </xf>
    <xf numFmtId="177" fontId="1" fillId="0" borderId="0" xfId="1" applyNumberFormat="1" applyFont="1"/>
    <xf numFmtId="40" fontId="1" fillId="0" borderId="0" xfId="2" applyNumberFormat="1" applyFont="1"/>
    <xf numFmtId="0" fontId="1" fillId="0" borderId="17" xfId="1" applyFont="1" applyFill="1" applyBorder="1" applyAlignment="1">
      <alignment vertical="center"/>
    </xf>
    <xf numFmtId="0" fontId="1" fillId="0" borderId="18" xfId="1" applyFont="1" applyFill="1" applyBorder="1" applyAlignment="1">
      <alignment horizontal="center" vertical="center"/>
    </xf>
    <xf numFmtId="38" fontId="1" fillId="0" borderId="19" xfId="2" applyFont="1" applyFill="1" applyBorder="1" applyAlignment="1">
      <alignment vertical="center"/>
    </xf>
    <xf numFmtId="176" fontId="1" fillId="0" borderId="20" xfId="1" applyNumberFormat="1" applyFont="1" applyFill="1" applyBorder="1" applyAlignment="1">
      <alignment vertical="center"/>
    </xf>
    <xf numFmtId="38" fontId="1" fillId="0" borderId="19" xfId="2" applyNumberFormat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38" fontId="7" fillId="0" borderId="19" xfId="2" applyFont="1" applyFill="1" applyBorder="1" applyAlignment="1">
      <alignment vertical="center"/>
    </xf>
    <xf numFmtId="176" fontId="1" fillId="0" borderId="8" xfId="1" applyNumberFormat="1" applyFont="1" applyFill="1" applyBorder="1" applyAlignment="1">
      <alignment vertical="center"/>
    </xf>
    <xf numFmtId="38" fontId="1" fillId="0" borderId="7" xfId="2" applyNumberFormat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176" fontId="1" fillId="0" borderId="13" xfId="1" applyNumberFormat="1" applyFont="1" applyFill="1" applyBorder="1" applyAlignment="1">
      <alignment vertical="center"/>
    </xf>
    <xf numFmtId="38" fontId="1" fillId="0" borderId="12" xfId="2" applyNumberFormat="1" applyFont="1" applyFill="1" applyBorder="1" applyAlignment="1">
      <alignment vertical="center"/>
    </xf>
    <xf numFmtId="0" fontId="1" fillId="0" borderId="25" xfId="1" applyFont="1" applyFill="1" applyBorder="1" applyAlignment="1">
      <alignment horizontal="center" vertical="center"/>
    </xf>
    <xf numFmtId="176" fontId="1" fillId="0" borderId="26" xfId="1" applyNumberFormat="1" applyFont="1" applyFill="1" applyBorder="1" applyAlignment="1">
      <alignment vertical="center"/>
    </xf>
    <xf numFmtId="38" fontId="1" fillId="0" borderId="9" xfId="2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38" fontId="1" fillId="0" borderId="29" xfId="2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176" fontId="1" fillId="0" borderId="28" xfId="2" applyNumberFormat="1" applyFont="1" applyFill="1" applyBorder="1" applyAlignment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33" xfId="1" applyFont="1" applyFill="1" applyBorder="1" applyAlignment="1">
      <alignment horizontal="center" vertical="center"/>
    </xf>
    <xf numFmtId="176" fontId="1" fillId="0" borderId="35" xfId="1" applyNumberFormat="1" applyFont="1" applyFill="1" applyBorder="1" applyAlignment="1">
      <alignment vertical="center"/>
    </xf>
    <xf numFmtId="38" fontId="1" fillId="0" borderId="34" xfId="2" applyNumberFormat="1" applyFont="1" applyFill="1" applyBorder="1" applyAlignment="1">
      <alignment vertical="center"/>
    </xf>
    <xf numFmtId="176" fontId="1" fillId="0" borderId="0" xfId="1" applyNumberFormat="1" applyFont="1"/>
    <xf numFmtId="0" fontId="1" fillId="0" borderId="37" xfId="1" applyFont="1" applyFill="1" applyBorder="1" applyAlignment="1">
      <alignment horizontal="center" vertical="center"/>
    </xf>
    <xf numFmtId="3" fontId="1" fillId="0" borderId="14" xfId="1" applyNumberFormat="1" applyFont="1" applyFill="1" applyBorder="1" applyAlignment="1">
      <alignment vertical="center"/>
    </xf>
    <xf numFmtId="178" fontId="1" fillId="0" borderId="15" xfId="2" applyNumberFormat="1" applyFont="1" applyFill="1" applyBorder="1" applyAlignment="1">
      <alignment vertical="center"/>
    </xf>
    <xf numFmtId="0" fontId="1" fillId="0" borderId="38" xfId="1" applyFont="1" applyFill="1" applyBorder="1" applyAlignment="1">
      <alignment horizontal="center" vertical="center"/>
    </xf>
    <xf numFmtId="3" fontId="1" fillId="0" borderId="19" xfId="1" applyNumberFormat="1" applyFont="1" applyFill="1" applyBorder="1" applyAlignment="1">
      <alignment vertical="center"/>
    </xf>
    <xf numFmtId="178" fontId="1" fillId="0" borderId="20" xfId="2" applyNumberFormat="1" applyFont="1" applyFill="1" applyBorder="1" applyAlignment="1">
      <alignment vertical="center"/>
    </xf>
    <xf numFmtId="0" fontId="1" fillId="0" borderId="39" xfId="1" applyFont="1" applyFill="1" applyBorder="1" applyAlignment="1">
      <alignment horizontal="center" vertical="center"/>
    </xf>
    <xf numFmtId="3" fontId="1" fillId="0" borderId="9" xfId="1" applyNumberFormat="1" applyFont="1" applyFill="1" applyBorder="1" applyAlignment="1">
      <alignment vertical="center"/>
    </xf>
    <xf numFmtId="178" fontId="1" fillId="0" borderId="26" xfId="2" applyNumberFormat="1" applyFont="1" applyFill="1" applyBorder="1" applyAlignment="1">
      <alignment vertical="center"/>
    </xf>
    <xf numFmtId="3" fontId="1" fillId="0" borderId="0" xfId="1" applyNumberFormat="1" applyFont="1"/>
    <xf numFmtId="0" fontId="1" fillId="0" borderId="0" xfId="1"/>
    <xf numFmtId="178" fontId="1" fillId="0" borderId="0" xfId="1" applyNumberFormat="1"/>
    <xf numFmtId="0" fontId="8" fillId="0" borderId="0" xfId="1" applyFont="1" applyAlignment="1">
      <alignment horizontal="right" vertical="center"/>
    </xf>
    <xf numFmtId="38" fontId="0" fillId="0" borderId="0" xfId="2" applyFont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textRotation="255"/>
    </xf>
    <xf numFmtId="0" fontId="1" fillId="0" borderId="16" xfId="1" applyFont="1" applyFill="1" applyBorder="1" applyAlignment="1">
      <alignment horizontal="center" vertical="center" textRotation="255"/>
    </xf>
    <xf numFmtId="0" fontId="1" fillId="0" borderId="23" xfId="1" applyFont="1" applyFill="1" applyBorder="1" applyAlignment="1">
      <alignment horizontal="center" vertical="center" textRotation="255"/>
    </xf>
    <xf numFmtId="0" fontId="1" fillId="0" borderId="5" xfId="1" applyFont="1" applyFill="1" applyBorder="1" applyAlignment="1">
      <alignment vertical="center" textRotation="255"/>
    </xf>
    <xf numFmtId="0" fontId="1" fillId="0" borderId="16" xfId="1" applyFont="1" applyFill="1" applyBorder="1" applyAlignment="1">
      <alignment vertical="center" textRotation="255"/>
    </xf>
    <xf numFmtId="0" fontId="1" fillId="0" borderId="23" xfId="1" applyFont="1" applyFill="1" applyBorder="1" applyAlignment="1">
      <alignment vertical="center" textRotation="255"/>
    </xf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vertical="center" textRotation="255"/>
    </xf>
    <xf numFmtId="0" fontId="1" fillId="0" borderId="2" xfId="1" applyFont="1" applyFill="1" applyBorder="1" applyAlignment="1">
      <alignment vertical="center" textRotation="255"/>
    </xf>
    <xf numFmtId="0" fontId="1" fillId="0" borderId="31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22413</xdr:rowOff>
    </xdr:from>
    <xdr:to>
      <xdr:col>8</xdr:col>
      <xdr:colOff>11206</xdr:colOff>
      <xdr:row>9</xdr:row>
      <xdr:rowOff>235323</xdr:rowOff>
    </xdr:to>
    <xdr:cxnSp macro="">
      <xdr:nvCxnSpPr>
        <xdr:cNvPr id="3" name="直線コネクタ 2"/>
        <xdr:cNvCxnSpPr/>
      </xdr:nvCxnSpPr>
      <xdr:spPr>
        <a:xfrm flipV="1">
          <a:off x="2200275" y="2508438"/>
          <a:ext cx="3059206" cy="212910"/>
        </a:xfrm>
        <a:prstGeom prst="line">
          <a:avLst/>
        </a:prstGeom>
        <a:ln>
          <a:solidFill>
            <a:schemeClr val="tx1">
              <a:lumMod val="85000"/>
              <a:lumOff val="1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tabSelected="1" workbookViewId="0">
      <selection activeCell="M17" sqref="M17"/>
    </sheetView>
  </sheetViews>
  <sheetFormatPr defaultRowHeight="13.5" x14ac:dyDescent="0.15"/>
  <cols>
    <col min="1" max="1" width="4" style="54" customWidth="1"/>
    <col min="2" max="2" width="4.625" style="54" customWidth="1"/>
    <col min="3" max="3" width="13.125" style="54" bestFit="1" customWidth="1"/>
    <col min="4" max="5" width="9" style="54" customWidth="1"/>
    <col min="6" max="15" width="10" style="54" customWidth="1"/>
    <col min="16" max="16" width="13.125" style="54" customWidth="1"/>
    <col min="17" max="16384" width="9" style="54"/>
  </cols>
  <sheetData>
    <row r="1" spans="2:18" s="2" customFormat="1" ht="20.100000000000001" customHeight="1" x14ac:dyDescent="0.15">
      <c r="B1" s="1" t="s">
        <v>0</v>
      </c>
      <c r="L1" s="3"/>
      <c r="N1" s="3" t="s">
        <v>1</v>
      </c>
      <c r="P1" s="4"/>
    </row>
    <row r="2" spans="2:18" s="2" customFormat="1" ht="20.100000000000001" customHeight="1" x14ac:dyDescent="0.15">
      <c r="B2" s="1"/>
      <c r="C2" s="5"/>
      <c r="D2" s="5"/>
      <c r="F2" s="3"/>
      <c r="G2" s="3"/>
      <c r="H2" s="3"/>
      <c r="I2" s="3"/>
      <c r="J2" s="3"/>
      <c r="K2" s="3"/>
      <c r="L2" s="3"/>
      <c r="M2" s="3"/>
      <c r="N2" s="3" t="s">
        <v>2</v>
      </c>
    </row>
    <row r="3" spans="2:18" s="2" customFormat="1" ht="39.75" customHeight="1" x14ac:dyDescent="0.15">
      <c r="B3" s="76" t="s">
        <v>3</v>
      </c>
      <c r="C3" s="76"/>
      <c r="D3" s="6" t="s">
        <v>4</v>
      </c>
      <c r="E3" s="62" t="s">
        <v>5</v>
      </c>
      <c r="F3" s="63"/>
      <c r="G3" s="62" t="s">
        <v>6</v>
      </c>
      <c r="H3" s="63"/>
      <c r="I3" s="62" t="s">
        <v>7</v>
      </c>
      <c r="J3" s="63"/>
      <c r="K3" s="62" t="s">
        <v>8</v>
      </c>
      <c r="L3" s="63"/>
      <c r="M3" s="62" t="s">
        <v>9</v>
      </c>
      <c r="N3" s="63"/>
    </row>
    <row r="4" spans="2:18" s="2" customFormat="1" ht="20.100000000000001" customHeight="1" x14ac:dyDescent="0.15">
      <c r="B4" s="77"/>
      <c r="C4" s="77"/>
      <c r="D4" s="7"/>
      <c r="E4" s="8" t="s">
        <v>10</v>
      </c>
      <c r="F4" s="9" t="s">
        <v>11</v>
      </c>
      <c r="G4" s="8" t="s">
        <v>10</v>
      </c>
      <c r="H4" s="9" t="s">
        <v>11</v>
      </c>
      <c r="I4" s="8" t="s">
        <v>10</v>
      </c>
      <c r="J4" s="9" t="s">
        <v>11</v>
      </c>
      <c r="K4" s="8" t="s">
        <v>10</v>
      </c>
      <c r="L4" s="9" t="s">
        <v>11</v>
      </c>
      <c r="M4" s="8" t="s">
        <v>10</v>
      </c>
      <c r="N4" s="9" t="s">
        <v>11</v>
      </c>
    </row>
    <row r="5" spans="2:18" s="2" customFormat="1" ht="20.100000000000001" customHeight="1" x14ac:dyDescent="0.15">
      <c r="B5" s="64" t="s">
        <v>12</v>
      </c>
      <c r="C5" s="10" t="s">
        <v>13</v>
      </c>
      <c r="D5" s="11" t="s">
        <v>14</v>
      </c>
      <c r="E5" s="13">
        <v>3</v>
      </c>
      <c r="F5" s="12">
        <v>0</v>
      </c>
      <c r="G5" s="13">
        <v>1</v>
      </c>
      <c r="H5" s="12">
        <v>0</v>
      </c>
      <c r="I5" s="13">
        <v>1</v>
      </c>
      <c r="J5" s="12">
        <f t="shared" ref="J5:J12" si="0">I5/$I$24*100</f>
        <v>2.6809651474530832E-3</v>
      </c>
      <c r="K5" s="13">
        <v>1</v>
      </c>
      <c r="L5" s="12">
        <v>2.6881720430107529E-3</v>
      </c>
      <c r="M5" s="13">
        <v>0</v>
      </c>
      <c r="N5" s="12">
        <f t="shared" ref="N5:N12" si="1">M5/$M$24*100</f>
        <v>0</v>
      </c>
      <c r="P5" s="14"/>
      <c r="R5" s="15"/>
    </row>
    <row r="6" spans="2:18" s="2" customFormat="1" ht="20.100000000000001" customHeight="1" x14ac:dyDescent="0.15">
      <c r="B6" s="65"/>
      <c r="C6" s="16" t="s">
        <v>15</v>
      </c>
      <c r="D6" s="17" t="s">
        <v>14</v>
      </c>
      <c r="E6" s="20">
        <v>4100</v>
      </c>
      <c r="F6" s="19">
        <v>10.8</v>
      </c>
      <c r="G6" s="20">
        <v>3900</v>
      </c>
      <c r="H6" s="19">
        <v>10.4</v>
      </c>
      <c r="I6" s="20">
        <v>4000</v>
      </c>
      <c r="J6" s="19">
        <f t="shared" si="0"/>
        <v>10.723860589812332</v>
      </c>
      <c r="K6" s="20">
        <v>4000</v>
      </c>
      <c r="L6" s="19">
        <v>10.75268817204301</v>
      </c>
      <c r="M6" s="20">
        <v>3900</v>
      </c>
      <c r="N6" s="19">
        <f t="shared" si="1"/>
        <v>10.512129380053908</v>
      </c>
      <c r="P6" s="14"/>
      <c r="R6" s="15"/>
    </row>
    <row r="7" spans="2:18" s="2" customFormat="1" ht="20.100000000000001" customHeight="1" x14ac:dyDescent="0.15">
      <c r="B7" s="65"/>
      <c r="C7" s="21" t="s">
        <v>16</v>
      </c>
      <c r="D7" s="17" t="s">
        <v>14</v>
      </c>
      <c r="E7" s="20">
        <v>7</v>
      </c>
      <c r="F7" s="19">
        <v>0</v>
      </c>
      <c r="G7" s="20">
        <v>3</v>
      </c>
      <c r="H7" s="19">
        <v>0</v>
      </c>
      <c r="I7" s="20">
        <v>3</v>
      </c>
      <c r="J7" s="19">
        <f t="shared" si="0"/>
        <v>8.0428954423592495E-3</v>
      </c>
      <c r="K7" s="20">
        <v>3</v>
      </c>
      <c r="L7" s="19">
        <v>8.0645161290322578E-3</v>
      </c>
      <c r="M7" s="20">
        <v>3</v>
      </c>
      <c r="N7" s="19">
        <f t="shared" si="1"/>
        <v>8.0862533692722359E-3</v>
      </c>
      <c r="P7" s="14"/>
      <c r="R7" s="15"/>
    </row>
    <row r="8" spans="2:18" s="2" customFormat="1" ht="20.100000000000001" customHeight="1" x14ac:dyDescent="0.15">
      <c r="B8" s="65"/>
      <c r="C8" s="21" t="s">
        <v>17</v>
      </c>
      <c r="D8" s="17" t="s">
        <v>14</v>
      </c>
      <c r="E8" s="20">
        <v>4</v>
      </c>
      <c r="F8" s="19">
        <v>0</v>
      </c>
      <c r="G8" s="20">
        <v>6</v>
      </c>
      <c r="H8" s="19">
        <v>0</v>
      </c>
      <c r="I8" s="20">
        <v>6</v>
      </c>
      <c r="J8" s="19">
        <f t="shared" si="0"/>
        <v>1.6085790884718499E-2</v>
      </c>
      <c r="K8" s="20">
        <v>6</v>
      </c>
      <c r="L8" s="19">
        <v>1.6129032258064516E-2</v>
      </c>
      <c r="M8" s="20">
        <v>30</v>
      </c>
      <c r="N8" s="19">
        <f t="shared" si="1"/>
        <v>8.086253369272238E-2</v>
      </c>
      <c r="P8" s="14"/>
      <c r="R8" s="15"/>
    </row>
    <row r="9" spans="2:18" s="2" customFormat="1" ht="20.100000000000001" customHeight="1" x14ac:dyDescent="0.15">
      <c r="B9" s="65"/>
      <c r="C9" s="21" t="s">
        <v>18</v>
      </c>
      <c r="D9" s="17" t="s">
        <v>19</v>
      </c>
      <c r="E9" s="18">
        <v>28600</v>
      </c>
      <c r="F9" s="19">
        <v>75.099999999999994</v>
      </c>
      <c r="G9" s="18">
        <v>27750</v>
      </c>
      <c r="H9" s="19">
        <v>73.8</v>
      </c>
      <c r="I9" s="18">
        <f>23800+2900</f>
        <v>26700</v>
      </c>
      <c r="J9" s="19">
        <f t="shared" si="0"/>
        <v>71.58176943699732</v>
      </c>
      <c r="K9" s="18">
        <v>26500</v>
      </c>
      <c r="L9" s="19">
        <v>71.236559139784944</v>
      </c>
      <c r="M9" s="18">
        <v>26100</v>
      </c>
      <c r="N9" s="19">
        <f t="shared" si="1"/>
        <v>70.350404312668473</v>
      </c>
      <c r="P9" s="14"/>
      <c r="R9" s="15"/>
    </row>
    <row r="10" spans="2:18" s="2" customFormat="1" ht="20.100000000000001" customHeight="1" x14ac:dyDescent="0.15">
      <c r="B10" s="65"/>
      <c r="C10" s="21" t="s">
        <v>20</v>
      </c>
      <c r="D10" s="17" t="s">
        <v>19</v>
      </c>
      <c r="E10" s="22"/>
      <c r="F10" s="19"/>
      <c r="G10" s="18"/>
      <c r="H10" s="19"/>
      <c r="I10" s="18">
        <v>518</v>
      </c>
      <c r="J10" s="19">
        <f t="shared" si="0"/>
        <v>1.3887399463806971</v>
      </c>
      <c r="K10" s="18">
        <v>1113</v>
      </c>
      <c r="L10" s="19">
        <v>2.970430107526882</v>
      </c>
      <c r="M10" s="18">
        <v>1282</v>
      </c>
      <c r="N10" s="19">
        <f t="shared" si="1"/>
        <v>3.4555256064690023</v>
      </c>
      <c r="P10" s="14"/>
      <c r="R10" s="15"/>
    </row>
    <row r="11" spans="2:18" s="2" customFormat="1" ht="20.100000000000001" customHeight="1" x14ac:dyDescent="0.15">
      <c r="B11" s="65"/>
      <c r="C11" s="21" t="s">
        <v>21</v>
      </c>
      <c r="D11" s="17" t="s">
        <v>22</v>
      </c>
      <c r="E11" s="20">
        <v>2400</v>
      </c>
      <c r="F11" s="19">
        <v>6.3</v>
      </c>
      <c r="G11" s="20">
        <v>2600</v>
      </c>
      <c r="H11" s="19">
        <v>6.9</v>
      </c>
      <c r="I11" s="20">
        <v>2600</v>
      </c>
      <c r="J11" s="19">
        <f t="shared" si="0"/>
        <v>6.9705093833780163</v>
      </c>
      <c r="K11" s="20">
        <v>2600</v>
      </c>
      <c r="L11" s="19">
        <v>6.9892473118279561</v>
      </c>
      <c r="M11" s="20">
        <v>2700</v>
      </c>
      <c r="N11" s="19">
        <f t="shared" si="1"/>
        <v>7.2776280323450138</v>
      </c>
      <c r="P11" s="14"/>
      <c r="R11" s="15"/>
    </row>
    <row r="12" spans="2:18" s="2" customFormat="1" ht="20.100000000000001" customHeight="1" x14ac:dyDescent="0.15">
      <c r="B12" s="65"/>
      <c r="C12" s="21" t="s">
        <v>23</v>
      </c>
      <c r="D12" s="17" t="s">
        <v>22</v>
      </c>
      <c r="E12" s="20">
        <v>19</v>
      </c>
      <c r="F12" s="19">
        <v>0</v>
      </c>
      <c r="G12" s="20">
        <v>28</v>
      </c>
      <c r="H12" s="19">
        <v>0.1</v>
      </c>
      <c r="I12" s="20">
        <v>30</v>
      </c>
      <c r="J12" s="19">
        <f t="shared" si="0"/>
        <v>8.0428954423592491E-2</v>
      </c>
      <c r="K12" s="20">
        <v>30</v>
      </c>
      <c r="L12" s="19">
        <v>8.0645161290322578E-2</v>
      </c>
      <c r="M12" s="20">
        <v>30</v>
      </c>
      <c r="N12" s="19">
        <f t="shared" si="1"/>
        <v>8.086253369272238E-2</v>
      </c>
      <c r="P12" s="14"/>
      <c r="R12" s="15"/>
    </row>
    <row r="13" spans="2:18" s="2" customFormat="1" ht="20.100000000000001" customHeight="1" x14ac:dyDescent="0.15">
      <c r="B13" s="66"/>
      <c r="C13" s="25" t="s">
        <v>24</v>
      </c>
      <c r="D13" s="26"/>
      <c r="E13" s="24">
        <v>422</v>
      </c>
      <c r="F13" s="23">
        <v>1.1000000000000001</v>
      </c>
      <c r="G13" s="24">
        <f>735+49+200</f>
        <v>984</v>
      </c>
      <c r="H13" s="23">
        <v>2.6</v>
      </c>
      <c r="I13" s="24">
        <v>1218</v>
      </c>
      <c r="J13" s="23">
        <f t="shared" ref="J13:J27" si="2">I13/$I$24*100</f>
        <v>3.2654155495978552</v>
      </c>
      <c r="K13" s="24">
        <v>808</v>
      </c>
      <c r="L13" s="23">
        <v>2.193548387096774</v>
      </c>
      <c r="M13" s="24">
        <v>1010</v>
      </c>
      <c r="N13" s="23">
        <f t="shared" ref="N13:N27" si="3">M13/$M$24*100</f>
        <v>2.7223719676549867</v>
      </c>
      <c r="P13" s="14"/>
      <c r="R13" s="15"/>
    </row>
    <row r="14" spans="2:18" s="2" customFormat="1" ht="20.100000000000001" customHeight="1" x14ac:dyDescent="0.15">
      <c r="B14" s="67" t="s">
        <v>25</v>
      </c>
      <c r="C14" s="10" t="s">
        <v>26</v>
      </c>
      <c r="D14" s="27" t="s">
        <v>22</v>
      </c>
      <c r="E14" s="29">
        <v>58</v>
      </c>
      <c r="F14" s="28">
        <v>0.2</v>
      </c>
      <c r="G14" s="29">
        <v>42</v>
      </c>
      <c r="H14" s="28">
        <v>0.1</v>
      </c>
      <c r="I14" s="29">
        <v>30</v>
      </c>
      <c r="J14" s="28">
        <f t="shared" si="2"/>
        <v>8.0428954423592491E-2</v>
      </c>
      <c r="K14" s="29">
        <v>34</v>
      </c>
      <c r="L14" s="28">
        <v>9.1397849462365593E-2</v>
      </c>
      <c r="M14" s="29">
        <v>28</v>
      </c>
      <c r="N14" s="28">
        <f t="shared" si="3"/>
        <v>7.5471698113207544E-2</v>
      </c>
      <c r="P14" s="14"/>
    </row>
    <row r="15" spans="2:18" s="2" customFormat="1" ht="20.100000000000001" customHeight="1" x14ac:dyDescent="0.15">
      <c r="B15" s="68"/>
      <c r="C15" s="21" t="s">
        <v>27</v>
      </c>
      <c r="D15" s="17" t="s">
        <v>14</v>
      </c>
      <c r="E15" s="13">
        <v>116</v>
      </c>
      <c r="F15" s="12">
        <v>0.3</v>
      </c>
      <c r="G15" s="13">
        <v>119</v>
      </c>
      <c r="H15" s="12">
        <v>0.3</v>
      </c>
      <c r="I15" s="13">
        <v>110</v>
      </c>
      <c r="J15" s="12">
        <f t="shared" si="2"/>
        <v>0.29490616621983912</v>
      </c>
      <c r="K15" s="13">
        <v>94</v>
      </c>
      <c r="L15" s="12">
        <v>0.25268817204301075</v>
      </c>
      <c r="M15" s="13">
        <v>125</v>
      </c>
      <c r="N15" s="12">
        <f t="shared" si="3"/>
        <v>0.33692722371967659</v>
      </c>
      <c r="P15" s="14"/>
    </row>
    <row r="16" spans="2:18" s="2" customFormat="1" ht="20.100000000000001" customHeight="1" x14ac:dyDescent="0.15">
      <c r="B16" s="69"/>
      <c r="C16" s="25" t="s">
        <v>28</v>
      </c>
      <c r="D16" s="30" t="s">
        <v>14</v>
      </c>
      <c r="E16" s="32">
        <v>936</v>
      </c>
      <c r="F16" s="31">
        <v>2.5</v>
      </c>
      <c r="G16" s="32">
        <v>870</v>
      </c>
      <c r="H16" s="31">
        <v>2.2999999999999998</v>
      </c>
      <c r="I16" s="32">
        <v>920</v>
      </c>
      <c r="J16" s="31">
        <f t="shared" si="2"/>
        <v>2.4664879356568368</v>
      </c>
      <c r="K16" s="32">
        <v>900</v>
      </c>
      <c r="L16" s="31">
        <v>2.4193548387096775</v>
      </c>
      <c r="M16" s="32">
        <v>812</v>
      </c>
      <c r="N16" s="31">
        <f t="shared" si="3"/>
        <v>2.1886792452830188</v>
      </c>
      <c r="P16" s="14"/>
    </row>
    <row r="17" spans="2:16" s="2" customFormat="1" ht="20.100000000000001" customHeight="1" x14ac:dyDescent="0.15">
      <c r="B17" s="70" t="s">
        <v>29</v>
      </c>
      <c r="C17" s="71"/>
      <c r="D17" s="33"/>
      <c r="E17" s="34">
        <v>36900</v>
      </c>
      <c r="F17" s="36">
        <v>96.9</v>
      </c>
      <c r="G17" s="34">
        <f>SUM(G5:G12,G13:G16)</f>
        <v>36303</v>
      </c>
      <c r="H17" s="36">
        <v>96.5</v>
      </c>
      <c r="I17" s="34">
        <f>SUM(I5:I12,I13:I16)</f>
        <v>36136</v>
      </c>
      <c r="J17" s="36">
        <f t="shared" si="2"/>
        <v>96.879356568364614</v>
      </c>
      <c r="K17" s="34">
        <v>36089</v>
      </c>
      <c r="L17" s="36">
        <v>97.013440860215056</v>
      </c>
      <c r="M17" s="34">
        <f>SUM(M5:M12,M13:M16)</f>
        <v>36020</v>
      </c>
      <c r="N17" s="36">
        <f t="shared" si="3"/>
        <v>97.088948787061994</v>
      </c>
      <c r="P17" s="14"/>
    </row>
    <row r="18" spans="2:16" s="2" customFormat="1" ht="20.100000000000001" customHeight="1" x14ac:dyDescent="0.15">
      <c r="B18" s="72" t="s">
        <v>30</v>
      </c>
      <c r="C18" s="10" t="s">
        <v>31</v>
      </c>
      <c r="D18" s="27" t="s">
        <v>14</v>
      </c>
      <c r="E18" s="13">
        <v>189</v>
      </c>
      <c r="F18" s="28">
        <v>0.5</v>
      </c>
      <c r="G18" s="13">
        <v>191</v>
      </c>
      <c r="H18" s="28">
        <v>0.5</v>
      </c>
      <c r="I18" s="13">
        <v>210</v>
      </c>
      <c r="J18" s="28">
        <f t="shared" si="2"/>
        <v>0.56300268096514738</v>
      </c>
      <c r="K18" s="13">
        <v>215</v>
      </c>
      <c r="L18" s="28">
        <v>0.57795698924731176</v>
      </c>
      <c r="M18" s="13">
        <v>211</v>
      </c>
      <c r="N18" s="28">
        <f t="shared" si="3"/>
        <v>0.56873315363881405</v>
      </c>
      <c r="P18" s="14"/>
    </row>
    <row r="19" spans="2:16" s="2" customFormat="1" ht="20.100000000000001" customHeight="1" x14ac:dyDescent="0.15">
      <c r="B19" s="72"/>
      <c r="C19" s="21" t="s">
        <v>32</v>
      </c>
      <c r="D19" s="17" t="s">
        <v>19</v>
      </c>
      <c r="E19" s="20">
        <v>21</v>
      </c>
      <c r="F19" s="19">
        <v>0</v>
      </c>
      <c r="G19" s="20">
        <v>55</v>
      </c>
      <c r="H19" s="19">
        <v>0.2</v>
      </c>
      <c r="I19" s="20">
        <v>34</v>
      </c>
      <c r="J19" s="19">
        <f t="shared" si="2"/>
        <v>9.1152815013404831E-2</v>
      </c>
      <c r="K19" s="20">
        <v>21</v>
      </c>
      <c r="L19" s="19">
        <v>5.6451612903225812E-2</v>
      </c>
      <c r="M19" s="20">
        <v>18</v>
      </c>
      <c r="N19" s="19">
        <f t="shared" si="3"/>
        <v>4.8517520215633422E-2</v>
      </c>
      <c r="P19" s="14"/>
    </row>
    <row r="20" spans="2:16" s="2" customFormat="1" ht="20.100000000000001" customHeight="1" x14ac:dyDescent="0.15">
      <c r="B20" s="72"/>
      <c r="C20" s="21" t="s">
        <v>33</v>
      </c>
      <c r="D20" s="17" t="s">
        <v>19</v>
      </c>
      <c r="E20" s="20">
        <v>52</v>
      </c>
      <c r="F20" s="19">
        <v>0.1</v>
      </c>
      <c r="G20" s="20">
        <v>57</v>
      </c>
      <c r="H20" s="19">
        <v>0.2</v>
      </c>
      <c r="I20" s="20">
        <v>65</v>
      </c>
      <c r="J20" s="19">
        <f t="shared" si="2"/>
        <v>0.17426273458445038</v>
      </c>
      <c r="K20" s="20">
        <v>66</v>
      </c>
      <c r="L20" s="19">
        <v>0.17741935483870969</v>
      </c>
      <c r="M20" s="20">
        <v>52</v>
      </c>
      <c r="N20" s="19">
        <f t="shared" si="3"/>
        <v>0.14016172506738545</v>
      </c>
      <c r="P20" s="14"/>
    </row>
    <row r="21" spans="2:16" s="2" customFormat="1" ht="20.100000000000001" customHeight="1" x14ac:dyDescent="0.15">
      <c r="B21" s="72"/>
      <c r="C21" s="21" t="s">
        <v>34</v>
      </c>
      <c r="D21" s="17" t="s">
        <v>22</v>
      </c>
      <c r="E21" s="20">
        <v>828</v>
      </c>
      <c r="F21" s="19">
        <v>2.2000000000000002</v>
      </c>
      <c r="G21" s="20">
        <v>913</v>
      </c>
      <c r="H21" s="19">
        <v>2.4</v>
      </c>
      <c r="I21" s="20">
        <v>780</v>
      </c>
      <c r="J21" s="19">
        <f t="shared" si="2"/>
        <v>2.0911528150134049</v>
      </c>
      <c r="K21" s="20">
        <v>747</v>
      </c>
      <c r="L21" s="19">
        <v>2.008064516129032</v>
      </c>
      <c r="M21" s="20">
        <v>727</v>
      </c>
      <c r="N21" s="19">
        <f t="shared" si="3"/>
        <v>1.9595687331536389</v>
      </c>
      <c r="P21" s="14"/>
    </row>
    <row r="22" spans="2:16" s="2" customFormat="1" ht="20.100000000000001" customHeight="1" x14ac:dyDescent="0.15">
      <c r="B22" s="72"/>
      <c r="C22" s="37" t="s">
        <v>24</v>
      </c>
      <c r="D22" s="30" t="s">
        <v>14</v>
      </c>
      <c r="E22" s="32">
        <v>110</v>
      </c>
      <c r="F22" s="31">
        <v>0.3</v>
      </c>
      <c r="G22" s="32">
        <v>81</v>
      </c>
      <c r="H22" s="31">
        <v>0.2</v>
      </c>
      <c r="I22" s="32">
        <v>75</v>
      </c>
      <c r="J22" s="31">
        <f t="shared" si="2"/>
        <v>0.20107238605898123</v>
      </c>
      <c r="K22" s="32">
        <v>62</v>
      </c>
      <c r="L22" s="31">
        <v>0.16666666666666669</v>
      </c>
      <c r="M22" s="32">
        <v>72</v>
      </c>
      <c r="N22" s="31">
        <f t="shared" si="3"/>
        <v>0.19407008086253369</v>
      </c>
      <c r="P22" s="14"/>
    </row>
    <row r="23" spans="2:16" s="2" customFormat="1" ht="20.100000000000001" customHeight="1" thickBot="1" x14ac:dyDescent="0.2">
      <c r="B23" s="73"/>
      <c r="C23" s="38" t="s">
        <v>35</v>
      </c>
      <c r="D23" s="39"/>
      <c r="E23" s="29">
        <v>1200</v>
      </c>
      <c r="F23" s="35">
        <v>3.1</v>
      </c>
      <c r="G23" s="29">
        <f>SUM(G18:G22)</f>
        <v>1297</v>
      </c>
      <c r="H23" s="35">
        <v>3.5</v>
      </c>
      <c r="I23" s="29">
        <f>SUM(I18:I22)</f>
        <v>1164</v>
      </c>
      <c r="J23" s="35">
        <f t="shared" si="2"/>
        <v>3.1206434316353886</v>
      </c>
      <c r="K23" s="29">
        <v>1111</v>
      </c>
      <c r="L23" s="35">
        <v>2.986559139784946</v>
      </c>
      <c r="M23" s="29">
        <f>SUM(M18:M22)</f>
        <v>1080</v>
      </c>
      <c r="N23" s="35">
        <f t="shared" si="3"/>
        <v>2.9110512129380055</v>
      </c>
      <c r="P23" s="14"/>
    </row>
    <row r="24" spans="2:16" s="2" customFormat="1" ht="20.100000000000001" customHeight="1" thickTop="1" thickBot="1" x14ac:dyDescent="0.2">
      <c r="B24" s="74" t="s">
        <v>36</v>
      </c>
      <c r="C24" s="75"/>
      <c r="D24" s="40"/>
      <c r="E24" s="42">
        <v>38100</v>
      </c>
      <c r="F24" s="41">
        <v>100</v>
      </c>
      <c r="G24" s="42">
        <f>SUM(G17,G23)</f>
        <v>37600</v>
      </c>
      <c r="H24" s="41">
        <v>100</v>
      </c>
      <c r="I24" s="42">
        <f>SUM(I17,I23)</f>
        <v>37300</v>
      </c>
      <c r="J24" s="41">
        <f t="shared" si="2"/>
        <v>100</v>
      </c>
      <c r="K24" s="42">
        <v>37200</v>
      </c>
      <c r="L24" s="41">
        <v>100</v>
      </c>
      <c r="M24" s="42">
        <f>SUM(M17,M23)</f>
        <v>37100</v>
      </c>
      <c r="N24" s="41">
        <f t="shared" si="3"/>
        <v>100</v>
      </c>
      <c r="O24" s="43"/>
      <c r="P24" s="14"/>
    </row>
    <row r="25" spans="2:16" s="2" customFormat="1" ht="20.100000000000001" customHeight="1" thickTop="1" x14ac:dyDescent="0.15">
      <c r="B25" s="58" t="s">
        <v>37</v>
      </c>
      <c r="C25" s="59"/>
      <c r="D25" s="44"/>
      <c r="E25" s="45">
        <v>5911</v>
      </c>
      <c r="F25" s="46">
        <v>15.5</v>
      </c>
      <c r="G25" s="45">
        <f>5171+G13/2</f>
        <v>5663</v>
      </c>
      <c r="H25" s="46">
        <v>15</v>
      </c>
      <c r="I25" s="45">
        <f>SUM(I5,I6,I7,I8,I15,I16,I18,I22)</f>
        <v>5325</v>
      </c>
      <c r="J25" s="46">
        <f t="shared" si="2"/>
        <v>14.276139410187669</v>
      </c>
      <c r="K25" s="45">
        <v>5281</v>
      </c>
      <c r="L25" s="46">
        <v>14.196236559139786</v>
      </c>
      <c r="M25" s="45">
        <f>SUM(M5,M6,M7,M8,M15,M16,M18,M22)</f>
        <v>5153</v>
      </c>
      <c r="N25" s="46">
        <f t="shared" si="3"/>
        <v>13.889487870619947</v>
      </c>
      <c r="P25" s="14"/>
    </row>
    <row r="26" spans="2:16" s="2" customFormat="1" ht="19.5" customHeight="1" x14ac:dyDescent="0.15">
      <c r="B26" s="60" t="s">
        <v>38</v>
      </c>
      <c r="C26" s="60"/>
      <c r="D26" s="47"/>
      <c r="E26" s="48">
        <v>25917</v>
      </c>
      <c r="F26" s="49">
        <v>68</v>
      </c>
      <c r="G26" s="48">
        <v>24802</v>
      </c>
      <c r="H26" s="49">
        <f>G26/$G$24*100</f>
        <v>65.962765957446805</v>
      </c>
      <c r="I26" s="48">
        <f>(SUM(I9,I10,I19,I20)-2900)</f>
        <v>24417</v>
      </c>
      <c r="J26" s="49">
        <f t="shared" si="2"/>
        <v>65.461126005361919</v>
      </c>
      <c r="K26" s="48">
        <v>24992</v>
      </c>
      <c r="L26" s="49">
        <v>67.182795698924735</v>
      </c>
      <c r="M26" s="48">
        <f>(SUM(M9,M10,M19,M20)-2541)</f>
        <v>24911</v>
      </c>
      <c r="N26" s="49">
        <f t="shared" si="3"/>
        <v>67.145552560646905</v>
      </c>
      <c r="P26" s="14"/>
    </row>
    <row r="27" spans="2:16" s="2" customFormat="1" ht="19.5" customHeight="1" x14ac:dyDescent="0.15">
      <c r="B27" s="61" t="s">
        <v>39</v>
      </c>
      <c r="C27" s="61"/>
      <c r="D27" s="50"/>
      <c r="E27" s="51">
        <v>6272</v>
      </c>
      <c r="F27" s="52">
        <v>16.5</v>
      </c>
      <c r="G27" s="51">
        <v>7135</v>
      </c>
      <c r="H27" s="52">
        <f>G27/$G$24*100</f>
        <v>18.976063829787236</v>
      </c>
      <c r="I27" s="51">
        <f>(SUM(I11,I12,I14,I21,I13)+2900)</f>
        <v>7558</v>
      </c>
      <c r="J27" s="52">
        <f t="shared" si="2"/>
        <v>20.262734584450399</v>
      </c>
      <c r="K27" s="51">
        <v>6927</v>
      </c>
      <c r="L27" s="52">
        <v>18.620967741935484</v>
      </c>
      <c r="M27" s="51">
        <f>(SUM(M11,M12,M14,M21,M13)+2541)</f>
        <v>7036</v>
      </c>
      <c r="N27" s="52">
        <f t="shared" si="3"/>
        <v>18.964959568733153</v>
      </c>
      <c r="P27" s="14"/>
    </row>
    <row r="28" spans="2:16" s="2" customFormat="1" x14ac:dyDescent="0.15">
      <c r="B28" s="5" t="s">
        <v>40</v>
      </c>
      <c r="C28" s="5"/>
      <c r="D28" s="5"/>
      <c r="G28" s="53"/>
      <c r="H28" s="53"/>
      <c r="I28" s="53"/>
      <c r="K28" s="53"/>
      <c r="M28" s="53"/>
    </row>
    <row r="29" spans="2:16" x14ac:dyDescent="0.15">
      <c r="B29" s="5" t="s">
        <v>41</v>
      </c>
      <c r="C29" s="5"/>
      <c r="D29" s="5"/>
    </row>
    <row r="30" spans="2:16" x14ac:dyDescent="0.15">
      <c r="B30" s="5"/>
      <c r="C30" s="5"/>
      <c r="D30" s="5"/>
    </row>
    <row r="31" spans="2:16" ht="19.5" customHeight="1" x14ac:dyDescent="0.15">
      <c r="B31" s="5"/>
      <c r="C31" s="5"/>
      <c r="D31" s="5"/>
      <c r="N31" s="55">
        <f>SUM(N25:N27)</f>
        <v>100</v>
      </c>
    </row>
    <row r="32" spans="2:16" ht="19.5" customHeight="1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9.5" customHeight="1" x14ac:dyDescent="0.15">
      <c r="B33" s="5"/>
      <c r="C33" s="5"/>
      <c r="D33" s="5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2:14" ht="19.5" customHeight="1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9.5" customHeight="1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9.5" customHeight="1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9.5" customHeight="1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9.5" customHeight="1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9.5" customHeight="1" x14ac:dyDescent="0.15"/>
    <row r="40" spans="2:14" ht="19.5" customHeight="1" x14ac:dyDescent="0.15"/>
    <row r="41" spans="2:14" ht="19.5" customHeight="1" x14ac:dyDescent="0.15"/>
    <row r="42" spans="2:14" ht="19.5" customHeight="1" x14ac:dyDescent="0.15"/>
    <row r="43" spans="2:14" ht="19.5" customHeight="1" x14ac:dyDescent="0.15"/>
    <row r="44" spans="2:14" ht="19.5" customHeight="1" x14ac:dyDescent="0.15"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2:14" ht="19.5" customHeight="1" x14ac:dyDescent="0.15"/>
    <row r="46" spans="2:14" ht="19.5" customHeight="1" x14ac:dyDescent="0.15"/>
    <row r="47" spans="2:14" ht="19.5" customHeight="1" x14ac:dyDescent="0.15"/>
    <row r="48" spans="2:14" ht="19.5" customHeight="1" x14ac:dyDescent="0.15"/>
  </sheetData>
  <mergeCells count="14">
    <mergeCell ref="B25:C25"/>
    <mergeCell ref="B26:C26"/>
    <mergeCell ref="B27:C27"/>
    <mergeCell ref="M3:N3"/>
    <mergeCell ref="B5:B13"/>
    <mergeCell ref="B14:B16"/>
    <mergeCell ref="B17:C17"/>
    <mergeCell ref="B18:B23"/>
    <mergeCell ref="B24:C24"/>
    <mergeCell ref="E3:F3"/>
    <mergeCell ref="G3:H3"/>
    <mergeCell ref="I3:J3"/>
    <mergeCell ref="K3:L3"/>
    <mergeCell ref="B3:C4"/>
  </mergeCells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kimu木村　留美子　Ｓ　種子協会</cp:lastModifiedBy>
  <dcterms:created xsi:type="dcterms:W3CDTF">2020-12-01T05:01:27Z</dcterms:created>
  <dcterms:modified xsi:type="dcterms:W3CDTF">2021-02-02T02:31:38Z</dcterms:modified>
</cp:coreProperties>
</file>